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ha composição custo" sheetId="1" r:id="rId1"/>
    <sheet name="planilha secundária" sheetId="2" r:id="rId2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6" i="2" l="1"/>
  <c r="M36" i="2" s="1"/>
  <c r="N36" i="2" s="1"/>
  <c r="K36" i="2"/>
  <c r="J36" i="2"/>
  <c r="I36" i="2"/>
  <c r="H36" i="2"/>
  <c r="T34" i="2"/>
  <c r="S34" i="2"/>
  <c r="R34" i="2"/>
  <c r="Q34" i="2"/>
  <c r="P34" i="2"/>
  <c r="O34" i="2"/>
  <c r="N34" i="2"/>
  <c r="M34" i="2"/>
  <c r="L34" i="2"/>
  <c r="K34" i="2"/>
  <c r="J34" i="2"/>
  <c r="I34" i="2"/>
  <c r="T33" i="2"/>
  <c r="S33" i="2"/>
  <c r="R33" i="2"/>
  <c r="Q33" i="2"/>
  <c r="P33" i="2"/>
  <c r="O33" i="2"/>
  <c r="N33" i="2"/>
  <c r="M33" i="2"/>
  <c r="L33" i="2"/>
  <c r="K33" i="2"/>
  <c r="H33" i="2" s="1"/>
  <c r="J33" i="2"/>
  <c r="I33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 s="1"/>
  <c r="T31" i="2"/>
  <c r="S31" i="2"/>
  <c r="R31" i="2"/>
  <c r="Q31" i="2"/>
  <c r="P31" i="2"/>
  <c r="O31" i="2"/>
  <c r="N31" i="2"/>
  <c r="M31" i="2"/>
  <c r="L31" i="2"/>
  <c r="K31" i="2"/>
  <c r="J31" i="2"/>
  <c r="I31" i="2"/>
  <c r="U31" i="2" s="1"/>
  <c r="H31" i="2"/>
  <c r="T30" i="2"/>
  <c r="S30" i="2"/>
  <c r="R30" i="2"/>
  <c r="Q30" i="2"/>
  <c r="P30" i="2"/>
  <c r="O30" i="2"/>
  <c r="N30" i="2"/>
  <c r="M30" i="2"/>
  <c r="L30" i="2"/>
  <c r="K30" i="2"/>
  <c r="J30" i="2"/>
  <c r="I30" i="2"/>
  <c r="T29" i="2"/>
  <c r="S29" i="2"/>
  <c r="R29" i="2"/>
  <c r="Q29" i="2"/>
  <c r="P29" i="2"/>
  <c r="O29" i="2"/>
  <c r="N29" i="2"/>
  <c r="M29" i="2"/>
  <c r="L29" i="2"/>
  <c r="K29" i="2"/>
  <c r="H29" i="2" s="1"/>
  <c r="J29" i="2"/>
  <c r="I29" i="2"/>
  <c r="T25" i="2"/>
  <c r="S25" i="2"/>
  <c r="R25" i="2"/>
  <c r="Q25" i="2"/>
  <c r="P25" i="2"/>
  <c r="O25" i="2"/>
  <c r="N25" i="2"/>
  <c r="M25" i="2"/>
  <c r="L25" i="2"/>
  <c r="K25" i="2"/>
  <c r="H25" i="2" s="1"/>
  <c r="J25" i="2"/>
  <c r="I25" i="2"/>
  <c r="T24" i="2"/>
  <c r="S24" i="2"/>
  <c r="R24" i="2"/>
  <c r="R26" i="2" s="1"/>
  <c r="Q24" i="2"/>
  <c r="Q26" i="2" s="1"/>
  <c r="P24" i="2"/>
  <c r="O24" i="2"/>
  <c r="N24" i="2"/>
  <c r="N26" i="2" s="1"/>
  <c r="M24" i="2"/>
  <c r="M26" i="2" s="1"/>
  <c r="L24" i="2"/>
  <c r="K24" i="2"/>
  <c r="J24" i="2"/>
  <c r="J26" i="2" s="1"/>
  <c r="I24" i="2"/>
  <c r="T21" i="2"/>
  <c r="H21" i="2"/>
  <c r="U20" i="2"/>
  <c r="S19" i="2"/>
  <c r="S21" i="2" s="1"/>
  <c r="R19" i="2"/>
  <c r="R21" i="2" s="1"/>
  <c r="Q19" i="2"/>
  <c r="Q21" i="2" s="1"/>
  <c r="O19" i="2"/>
  <c r="O21" i="2" s="1"/>
  <c r="N19" i="2"/>
  <c r="N21" i="2" s="1"/>
  <c r="M19" i="2"/>
  <c r="M21" i="2" s="1"/>
  <c r="K19" i="2"/>
  <c r="K21" i="2" s="1"/>
  <c r="J19" i="2"/>
  <c r="J21" i="2" s="1"/>
  <c r="I19" i="2"/>
  <c r="H19" i="2"/>
  <c r="T19" i="2" s="1"/>
  <c r="U15" i="2"/>
  <c r="H15" i="2"/>
  <c r="H14" i="2"/>
  <c r="S13" i="2"/>
  <c r="R13" i="2"/>
  <c r="Q13" i="2"/>
  <c r="O13" i="2"/>
  <c r="N13" i="2"/>
  <c r="M13" i="2"/>
  <c r="K13" i="2"/>
  <c r="J13" i="2"/>
  <c r="I13" i="2"/>
  <c r="H13" i="2"/>
  <c r="T13" i="2" s="1"/>
  <c r="T12" i="2"/>
  <c r="Q12" i="2"/>
  <c r="M12" i="2"/>
  <c r="L12" i="2"/>
  <c r="I12" i="2"/>
  <c r="H12" i="2"/>
  <c r="R9" i="2"/>
  <c r="J9" i="2"/>
  <c r="T8" i="2"/>
  <c r="S8" i="2"/>
  <c r="R8" i="2"/>
  <c r="Q8" i="2"/>
  <c r="P8" i="2"/>
  <c r="O8" i="2"/>
  <c r="N8" i="2"/>
  <c r="M8" i="2"/>
  <c r="L8" i="2"/>
  <c r="K8" i="2"/>
  <c r="J8" i="2"/>
  <c r="I8" i="2"/>
  <c r="U8" i="2" s="1"/>
  <c r="T7" i="2"/>
  <c r="S7" i="2"/>
  <c r="S9" i="2" s="1"/>
  <c r="R7" i="2"/>
  <c r="Q7" i="2"/>
  <c r="P7" i="2"/>
  <c r="O7" i="2"/>
  <c r="O9" i="2" s="1"/>
  <c r="N7" i="2"/>
  <c r="M7" i="2"/>
  <c r="L7" i="2"/>
  <c r="K7" i="2"/>
  <c r="K9" i="2" s="1"/>
  <c r="J7" i="2"/>
  <c r="I7" i="2"/>
  <c r="T6" i="2"/>
  <c r="S6" i="2"/>
  <c r="R6" i="2"/>
  <c r="Q6" i="2"/>
  <c r="P6" i="2"/>
  <c r="O6" i="2"/>
  <c r="N6" i="2"/>
  <c r="M6" i="2"/>
  <c r="L6" i="2"/>
  <c r="K6" i="2"/>
  <c r="J6" i="2"/>
  <c r="I6" i="2"/>
  <c r="U6" i="2" s="1"/>
  <c r="H6" i="2"/>
  <c r="T5" i="2"/>
  <c r="S5" i="2"/>
  <c r="R5" i="2"/>
  <c r="Q5" i="2"/>
  <c r="Q9" i="2" s="1"/>
  <c r="P5" i="2"/>
  <c r="O5" i="2"/>
  <c r="N5" i="2"/>
  <c r="N9" i="2" s="1"/>
  <c r="M5" i="2"/>
  <c r="M9" i="2" s="1"/>
  <c r="L5" i="2"/>
  <c r="K5" i="2"/>
  <c r="J5" i="2"/>
  <c r="I5" i="2"/>
  <c r="I9" i="2" s="1"/>
  <c r="T109" i="1"/>
  <c r="Q109" i="1"/>
  <c r="P109" i="1"/>
  <c r="M109" i="1"/>
  <c r="L109" i="1"/>
  <c r="I109" i="1"/>
  <c r="T107" i="1"/>
  <c r="S107" i="1"/>
  <c r="S109" i="1" s="1"/>
  <c r="R107" i="1"/>
  <c r="R109" i="1" s="1"/>
  <c r="Q107" i="1"/>
  <c r="P107" i="1"/>
  <c r="O107" i="1"/>
  <c r="O109" i="1" s="1"/>
  <c r="N107" i="1"/>
  <c r="N109" i="1" s="1"/>
  <c r="M107" i="1"/>
  <c r="L107" i="1"/>
  <c r="K107" i="1"/>
  <c r="K109" i="1" s="1"/>
  <c r="J107" i="1"/>
  <c r="J109" i="1" s="1"/>
  <c r="I107" i="1"/>
  <c r="T104" i="1"/>
  <c r="S104" i="1"/>
  <c r="R104" i="1"/>
  <c r="Q104" i="1"/>
  <c r="P104" i="1"/>
  <c r="O104" i="1"/>
  <c r="N104" i="1"/>
  <c r="M104" i="1"/>
  <c r="L104" i="1"/>
  <c r="J104" i="1"/>
  <c r="I104" i="1"/>
  <c r="U103" i="1"/>
  <c r="H103" i="1"/>
  <c r="K102" i="1"/>
  <c r="H102" i="1" s="1"/>
  <c r="K101" i="1"/>
  <c r="R98" i="1"/>
  <c r="O98" i="1"/>
  <c r="J98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 s="1"/>
  <c r="Q96" i="1"/>
  <c r="M96" i="1"/>
  <c r="I96" i="1"/>
  <c r="T95" i="1"/>
  <c r="S95" i="1"/>
  <c r="S98" i="1" s="1"/>
  <c r="R95" i="1"/>
  <c r="Q95" i="1"/>
  <c r="P95" i="1"/>
  <c r="O95" i="1"/>
  <c r="N95" i="1"/>
  <c r="M95" i="1"/>
  <c r="L95" i="1"/>
  <c r="K95" i="1"/>
  <c r="K98" i="1" s="1"/>
  <c r="J95" i="1"/>
  <c r="I95" i="1"/>
  <c r="U95" i="1" s="1"/>
  <c r="H95" i="1"/>
  <c r="T94" i="1"/>
  <c r="T98" i="1" s="1"/>
  <c r="S94" i="1"/>
  <c r="R94" i="1"/>
  <c r="Q94" i="1"/>
  <c r="P94" i="1"/>
  <c r="P98" i="1" s="1"/>
  <c r="O94" i="1"/>
  <c r="N94" i="1"/>
  <c r="N98" i="1" s="1"/>
  <c r="M94" i="1"/>
  <c r="L94" i="1"/>
  <c r="L98" i="1" s="1"/>
  <c r="K94" i="1"/>
  <c r="J94" i="1"/>
  <c r="I94" i="1"/>
  <c r="T91" i="1"/>
  <c r="S91" i="1"/>
  <c r="R91" i="1"/>
  <c r="Q91" i="1"/>
  <c r="P91" i="1"/>
  <c r="O91" i="1"/>
  <c r="N91" i="1"/>
  <c r="M91" i="1"/>
  <c r="L91" i="1"/>
  <c r="K91" i="1"/>
  <c r="J91" i="1"/>
  <c r="I91" i="1"/>
  <c r="U90" i="1"/>
  <c r="H90" i="1"/>
  <c r="U89" i="1"/>
  <c r="H89" i="1"/>
  <c r="H91" i="1" s="1"/>
  <c r="T86" i="1"/>
  <c r="S86" i="1"/>
  <c r="R86" i="1"/>
  <c r="Q86" i="1"/>
  <c r="P86" i="1"/>
  <c r="O86" i="1"/>
  <c r="N86" i="1"/>
  <c r="M86" i="1"/>
  <c r="L86" i="1"/>
  <c r="K86" i="1"/>
  <c r="J86" i="1"/>
  <c r="I86" i="1"/>
  <c r="U86" i="1" s="1"/>
  <c r="U85" i="1"/>
  <c r="H85" i="1"/>
  <c r="H86" i="1" s="1"/>
  <c r="R82" i="1"/>
  <c r="Q82" i="1"/>
  <c r="N82" i="1"/>
  <c r="M82" i="1"/>
  <c r="J82" i="1"/>
  <c r="U82" i="1" s="1"/>
  <c r="I82" i="1"/>
  <c r="T81" i="1"/>
  <c r="T82" i="1" s="1"/>
  <c r="S81" i="1"/>
  <c r="S82" i="1" s="1"/>
  <c r="R81" i="1"/>
  <c r="Q81" i="1"/>
  <c r="P81" i="1"/>
  <c r="P82" i="1" s="1"/>
  <c r="O81" i="1"/>
  <c r="O82" i="1" s="1"/>
  <c r="N81" i="1"/>
  <c r="M81" i="1"/>
  <c r="L81" i="1"/>
  <c r="L82" i="1" s="1"/>
  <c r="K81" i="1"/>
  <c r="K82" i="1" s="1"/>
  <c r="J81" i="1"/>
  <c r="I81" i="1"/>
  <c r="T78" i="1"/>
  <c r="S78" i="1"/>
  <c r="R78" i="1"/>
  <c r="Q78" i="1"/>
  <c r="P78" i="1"/>
  <c r="O78" i="1"/>
  <c r="N78" i="1"/>
  <c r="M78" i="1"/>
  <c r="L78" i="1"/>
  <c r="K78" i="1"/>
  <c r="J78" i="1"/>
  <c r="I78" i="1"/>
  <c r="U78" i="1" s="1"/>
  <c r="U77" i="1"/>
  <c r="H77" i="1"/>
  <c r="U76" i="1"/>
  <c r="H76" i="1"/>
  <c r="U75" i="1"/>
  <c r="H75" i="1"/>
  <c r="H78" i="1" s="1"/>
  <c r="T72" i="1"/>
  <c r="S72" i="1"/>
  <c r="R72" i="1"/>
  <c r="P72" i="1"/>
  <c r="O72" i="1"/>
  <c r="N72" i="1"/>
  <c r="L72" i="1"/>
  <c r="K72" i="1"/>
  <c r="J72" i="1"/>
  <c r="Q71" i="1"/>
  <c r="Q72" i="1" s="1"/>
  <c r="M71" i="1"/>
  <c r="M72" i="1" s="1"/>
  <c r="I71" i="1"/>
  <c r="T68" i="1"/>
  <c r="P68" i="1"/>
  <c r="M68" i="1"/>
  <c r="L68" i="1"/>
  <c r="I68" i="1"/>
  <c r="T67" i="1"/>
  <c r="S67" i="1"/>
  <c r="S68" i="1" s="1"/>
  <c r="R67" i="1"/>
  <c r="R68" i="1" s="1"/>
  <c r="Q67" i="1"/>
  <c r="Q68" i="1" s="1"/>
  <c r="P67" i="1"/>
  <c r="O67" i="1"/>
  <c r="O68" i="1" s="1"/>
  <c r="N67" i="1"/>
  <c r="N68" i="1" s="1"/>
  <c r="M67" i="1"/>
  <c r="L67" i="1"/>
  <c r="K67" i="1"/>
  <c r="K68" i="1" s="1"/>
  <c r="J67" i="1"/>
  <c r="J68" i="1" s="1"/>
  <c r="I67" i="1"/>
  <c r="I64" i="1"/>
  <c r="T63" i="1"/>
  <c r="S63" i="1"/>
  <c r="R63" i="1"/>
  <c r="Q63" i="1"/>
  <c r="P63" i="1"/>
  <c r="O63" i="1"/>
  <c r="N63" i="1"/>
  <c r="M63" i="1"/>
  <c r="L63" i="1"/>
  <c r="K63" i="1"/>
  <c r="J63" i="1"/>
  <c r="I63" i="1"/>
  <c r="T62" i="1"/>
  <c r="T64" i="1" s="1"/>
  <c r="S62" i="1"/>
  <c r="R62" i="1"/>
  <c r="Q62" i="1"/>
  <c r="P62" i="1"/>
  <c r="O62" i="1"/>
  <c r="N62" i="1"/>
  <c r="M62" i="1"/>
  <c r="L62" i="1"/>
  <c r="H62" i="1" s="1"/>
  <c r="K62" i="1"/>
  <c r="J62" i="1"/>
  <c r="I62" i="1"/>
  <c r="T61" i="1"/>
  <c r="S61" i="1"/>
  <c r="R61" i="1"/>
  <c r="Q61" i="1"/>
  <c r="P61" i="1"/>
  <c r="O61" i="1"/>
  <c r="N61" i="1"/>
  <c r="M61" i="1"/>
  <c r="L61" i="1"/>
  <c r="K61" i="1"/>
  <c r="J61" i="1"/>
  <c r="I61" i="1"/>
  <c r="T60" i="1"/>
  <c r="S60" i="1"/>
  <c r="S64" i="1" s="1"/>
  <c r="R60" i="1"/>
  <c r="Q60" i="1"/>
  <c r="P60" i="1"/>
  <c r="O60" i="1"/>
  <c r="O64" i="1" s="1"/>
  <c r="N60" i="1"/>
  <c r="M60" i="1"/>
  <c r="L60" i="1"/>
  <c r="K60" i="1"/>
  <c r="J60" i="1"/>
  <c r="I60" i="1"/>
  <c r="U60" i="1" s="1"/>
  <c r="T59" i="1"/>
  <c r="S59" i="1"/>
  <c r="R59" i="1"/>
  <c r="Q59" i="1"/>
  <c r="Q64" i="1" s="1"/>
  <c r="P59" i="1"/>
  <c r="O59" i="1"/>
  <c r="N59" i="1"/>
  <c r="M59" i="1"/>
  <c r="M64" i="1" s="1"/>
  <c r="L59" i="1"/>
  <c r="K59" i="1"/>
  <c r="J59" i="1"/>
  <c r="I59" i="1"/>
  <c r="H59" i="1" s="1"/>
  <c r="U58" i="1"/>
  <c r="J58" i="1"/>
  <c r="H58" i="1"/>
  <c r="O55" i="1"/>
  <c r="J55" i="1"/>
  <c r="T54" i="1"/>
  <c r="S54" i="1"/>
  <c r="R54" i="1"/>
  <c r="Q54" i="1"/>
  <c r="P54" i="1"/>
  <c r="O54" i="1"/>
  <c r="N54" i="1"/>
  <c r="M54" i="1"/>
  <c r="L54" i="1"/>
  <c r="K54" i="1"/>
  <c r="J54" i="1"/>
  <c r="I54" i="1"/>
  <c r="U54" i="1" s="1"/>
  <c r="H54" i="1"/>
  <c r="T53" i="1"/>
  <c r="T55" i="1" s="1"/>
  <c r="S53" i="1"/>
  <c r="R53" i="1"/>
  <c r="Q53" i="1"/>
  <c r="P53" i="1"/>
  <c r="O53" i="1"/>
  <c r="N53" i="1"/>
  <c r="M53" i="1"/>
  <c r="L53" i="1"/>
  <c r="K53" i="1"/>
  <c r="J53" i="1"/>
  <c r="I53" i="1"/>
  <c r="H53" i="1"/>
  <c r="U52" i="1"/>
  <c r="H52" i="1"/>
  <c r="T51" i="1"/>
  <c r="S51" i="1"/>
  <c r="S55" i="1" s="1"/>
  <c r="R51" i="1"/>
  <c r="R55" i="1" s="1"/>
  <c r="Q51" i="1"/>
  <c r="Q55" i="1" s="1"/>
  <c r="P51" i="1"/>
  <c r="P55" i="1" s="1"/>
  <c r="O51" i="1"/>
  <c r="N51" i="1"/>
  <c r="N55" i="1" s="1"/>
  <c r="M51" i="1"/>
  <c r="M55" i="1" s="1"/>
  <c r="L51" i="1"/>
  <c r="L55" i="1" s="1"/>
  <c r="K51" i="1"/>
  <c r="J51" i="1"/>
  <c r="I51" i="1"/>
  <c r="I55" i="1" s="1"/>
  <c r="T48" i="1"/>
  <c r="S48" i="1"/>
  <c r="R48" i="1"/>
  <c r="Q48" i="1"/>
  <c r="P48" i="1"/>
  <c r="O48" i="1"/>
  <c r="M48" i="1"/>
  <c r="L48" i="1"/>
  <c r="J48" i="1"/>
  <c r="I48" i="1"/>
  <c r="U47" i="1"/>
  <c r="H47" i="1"/>
  <c r="G47" i="1"/>
  <c r="U46" i="1"/>
  <c r="H46" i="1"/>
  <c r="Q45" i="1"/>
  <c r="N45" i="1"/>
  <c r="K45" i="1"/>
  <c r="U44" i="1"/>
  <c r="H44" i="1"/>
  <c r="Q43" i="1"/>
  <c r="K43" i="1"/>
  <c r="H43" i="1"/>
  <c r="U42" i="1"/>
  <c r="H42" i="1"/>
  <c r="Q41" i="1"/>
  <c r="H41" i="1" s="1"/>
  <c r="K41" i="1"/>
  <c r="K48" i="1" s="1"/>
  <c r="U40" i="1"/>
  <c r="H40" i="1"/>
  <c r="T37" i="1"/>
  <c r="S37" i="1"/>
  <c r="O37" i="1"/>
  <c r="K37" i="1"/>
  <c r="J37" i="1"/>
  <c r="T36" i="1"/>
  <c r="S36" i="1"/>
  <c r="R36" i="1"/>
  <c r="R37" i="1" s="1"/>
  <c r="Q36" i="1"/>
  <c r="Q37" i="1" s="1"/>
  <c r="P36" i="1"/>
  <c r="P37" i="1" s="1"/>
  <c r="O36" i="1"/>
  <c r="N36" i="1"/>
  <c r="N37" i="1" s="1"/>
  <c r="M36" i="1"/>
  <c r="M37" i="1" s="1"/>
  <c r="L36" i="1"/>
  <c r="L37" i="1" s="1"/>
  <c r="K36" i="1"/>
  <c r="J36" i="1"/>
  <c r="I36" i="1"/>
  <c r="I37" i="1" s="1"/>
  <c r="H36" i="1"/>
  <c r="H37" i="1" s="1"/>
  <c r="T33" i="1"/>
  <c r="S33" i="1"/>
  <c r="O33" i="1"/>
  <c r="K33" i="1"/>
  <c r="J33" i="1"/>
  <c r="H33" i="1"/>
  <c r="T32" i="1"/>
  <c r="S32" i="1"/>
  <c r="R32" i="1"/>
  <c r="R33" i="1" s="1"/>
  <c r="Q32" i="1"/>
  <c r="Q33" i="1" s="1"/>
  <c r="P32" i="1"/>
  <c r="P33" i="1" s="1"/>
  <c r="O32" i="1"/>
  <c r="N32" i="1"/>
  <c r="N33" i="1" s="1"/>
  <c r="M32" i="1"/>
  <c r="M33" i="1" s="1"/>
  <c r="L32" i="1"/>
  <c r="L33" i="1" s="1"/>
  <c r="K32" i="1"/>
  <c r="J32" i="1"/>
  <c r="I32" i="1"/>
  <c r="I33" i="1" s="1"/>
  <c r="U31" i="1"/>
  <c r="H31" i="1"/>
  <c r="Q28" i="1"/>
  <c r="M28" i="1"/>
  <c r="L28" i="1"/>
  <c r="N27" i="1"/>
  <c r="I27" i="1"/>
  <c r="U27" i="1" s="1"/>
  <c r="H27" i="1"/>
  <c r="U26" i="1"/>
  <c r="I26" i="1"/>
  <c r="H26" i="1"/>
  <c r="U25" i="1"/>
  <c r="I25" i="1"/>
  <c r="H25" i="1" s="1"/>
  <c r="I24" i="1"/>
  <c r="T23" i="1"/>
  <c r="T28" i="1" s="1"/>
  <c r="S23" i="1"/>
  <c r="S28" i="1" s="1"/>
  <c r="R23" i="1"/>
  <c r="R28" i="1" s="1"/>
  <c r="Q23" i="1"/>
  <c r="P23" i="1"/>
  <c r="P28" i="1" s="1"/>
  <c r="O23" i="1"/>
  <c r="O28" i="1" s="1"/>
  <c r="N23" i="1"/>
  <c r="N28" i="1" s="1"/>
  <c r="M23" i="1"/>
  <c r="L23" i="1"/>
  <c r="K23" i="1"/>
  <c r="J23" i="1"/>
  <c r="J28" i="1" s="1"/>
  <c r="I23" i="1"/>
  <c r="U22" i="1"/>
  <c r="H22" i="1"/>
  <c r="H17" i="1"/>
  <c r="I17" i="1" s="1"/>
  <c r="G17" i="1"/>
  <c r="H16" i="1"/>
  <c r="E16" i="1"/>
  <c r="E15" i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I14" i="1"/>
  <c r="H14" i="1"/>
  <c r="G14" i="1"/>
  <c r="I13" i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H13" i="1"/>
  <c r="J12" i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I12" i="1"/>
  <c r="H12" i="1"/>
  <c r="I11" i="1"/>
  <c r="H11" i="1"/>
  <c r="G10" i="1"/>
  <c r="T7" i="1"/>
  <c r="S7" i="1"/>
  <c r="R7" i="1"/>
  <c r="Q7" i="1"/>
  <c r="P7" i="1"/>
  <c r="O7" i="1"/>
  <c r="N7" i="1"/>
  <c r="M7" i="1"/>
  <c r="L7" i="1"/>
  <c r="K7" i="1"/>
  <c r="J7" i="1"/>
  <c r="I6" i="1"/>
  <c r="U6" i="1" s="1"/>
  <c r="H6" i="1"/>
  <c r="U5" i="1"/>
  <c r="I5" i="1"/>
  <c r="H5" i="1"/>
  <c r="J17" i="1" l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/>
  <c r="G18" i="1"/>
  <c r="H18" i="1" s="1"/>
  <c r="I18" i="1" s="1"/>
  <c r="H10" i="1"/>
  <c r="T16" i="2"/>
  <c r="K11" i="1"/>
  <c r="M11" i="1" s="1"/>
  <c r="O11" i="1" s="1"/>
  <c r="Q11" i="1" s="1"/>
  <c r="S11" i="1" s="1"/>
  <c r="J11" i="1"/>
  <c r="L11" i="1" s="1"/>
  <c r="N11" i="1" s="1"/>
  <c r="P11" i="1" s="1"/>
  <c r="R11" i="1" s="1"/>
  <c r="T11" i="1" s="1"/>
  <c r="R16" i="1"/>
  <c r="N16" i="1"/>
  <c r="J16" i="1"/>
  <c r="Q16" i="1"/>
  <c r="M16" i="1"/>
  <c r="I16" i="1"/>
  <c r="P16" i="1"/>
  <c r="U68" i="1"/>
  <c r="H24" i="2"/>
  <c r="H26" i="2" s="1"/>
  <c r="I26" i="2"/>
  <c r="U32" i="2"/>
  <c r="S16" i="1"/>
  <c r="H7" i="1"/>
  <c r="U13" i="1"/>
  <c r="J14" i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L16" i="1"/>
  <c r="T16" i="1"/>
  <c r="U45" i="1"/>
  <c r="H45" i="1"/>
  <c r="H48" i="1" s="1"/>
  <c r="N48" i="1"/>
  <c r="U48" i="1" s="1"/>
  <c r="K64" i="1"/>
  <c r="H60" i="1"/>
  <c r="U96" i="1"/>
  <c r="H96" i="1"/>
  <c r="U109" i="1"/>
  <c r="I7" i="1"/>
  <c r="O16" i="1"/>
  <c r="U23" i="1"/>
  <c r="H24" i="1"/>
  <c r="U24" i="1"/>
  <c r="I28" i="1"/>
  <c r="K55" i="1"/>
  <c r="H51" i="1"/>
  <c r="H55" i="1" s="1"/>
  <c r="U59" i="1"/>
  <c r="L64" i="1"/>
  <c r="P64" i="1"/>
  <c r="M16" i="2"/>
  <c r="U12" i="1"/>
  <c r="U15" i="1"/>
  <c r="S14" i="2"/>
  <c r="O14" i="2"/>
  <c r="K14" i="2"/>
  <c r="R14" i="2"/>
  <c r="N14" i="2"/>
  <c r="J14" i="2"/>
  <c r="M14" i="2"/>
  <c r="T14" i="2"/>
  <c r="L14" i="2"/>
  <c r="Q14" i="2"/>
  <c r="Q16" i="2" s="1"/>
  <c r="I14" i="2"/>
  <c r="I16" i="2" s="1"/>
  <c r="U24" i="2"/>
  <c r="K16" i="1"/>
  <c r="K28" i="1"/>
  <c r="H23" i="1"/>
  <c r="U62" i="1"/>
  <c r="U64" i="1"/>
  <c r="U97" i="1"/>
  <c r="K104" i="1"/>
  <c r="U104" i="1" s="1"/>
  <c r="U101" i="1"/>
  <c r="H101" i="1"/>
  <c r="H104" i="1" s="1"/>
  <c r="P14" i="2"/>
  <c r="U53" i="1"/>
  <c r="N64" i="1"/>
  <c r="R64" i="1"/>
  <c r="U33" i="1"/>
  <c r="U32" i="1"/>
  <c r="U37" i="1"/>
  <c r="U36" i="1"/>
  <c r="U41" i="1"/>
  <c r="U43" i="1"/>
  <c r="U55" i="1"/>
  <c r="J64" i="1"/>
  <c r="H63" i="1"/>
  <c r="U63" i="1"/>
  <c r="H67" i="1"/>
  <c r="H68" i="1" s="1"/>
  <c r="U67" i="1"/>
  <c r="U71" i="1"/>
  <c r="H71" i="1"/>
  <c r="H72" i="1" s="1"/>
  <c r="I72" i="1"/>
  <c r="U72" i="1" s="1"/>
  <c r="H81" i="1"/>
  <c r="H82" i="1" s="1"/>
  <c r="U91" i="1"/>
  <c r="I98" i="1"/>
  <c r="U98" i="1" s="1"/>
  <c r="H94" i="1"/>
  <c r="M98" i="1"/>
  <c r="Q98" i="1"/>
  <c r="U94" i="1"/>
  <c r="U102" i="1"/>
  <c r="U107" i="1"/>
  <c r="U7" i="2"/>
  <c r="H8" i="2"/>
  <c r="S12" i="2"/>
  <c r="S16" i="2" s="1"/>
  <c r="O12" i="2"/>
  <c r="K12" i="2"/>
  <c r="K16" i="2" s="1"/>
  <c r="R12" i="2"/>
  <c r="R16" i="2" s="1"/>
  <c r="N12" i="2"/>
  <c r="N16" i="2" s="1"/>
  <c r="J12" i="2"/>
  <c r="P12" i="2"/>
  <c r="P16" i="2" s="1"/>
  <c r="H16" i="2"/>
  <c r="K26" i="2"/>
  <c r="O26" i="2"/>
  <c r="S26" i="2"/>
  <c r="U25" i="2"/>
  <c r="U29" i="2"/>
  <c r="H30" i="2"/>
  <c r="U30" i="2"/>
  <c r="U33" i="2"/>
  <c r="H34" i="2"/>
  <c r="U34" i="2"/>
  <c r="H61" i="1"/>
  <c r="H64" i="1" s="1"/>
  <c r="U61" i="1"/>
  <c r="U81" i="1"/>
  <c r="L9" i="2"/>
  <c r="U9" i="2" s="1"/>
  <c r="P9" i="2"/>
  <c r="T9" i="2"/>
  <c r="U13" i="2"/>
  <c r="L26" i="2"/>
  <c r="P26" i="2"/>
  <c r="T26" i="2"/>
  <c r="U51" i="1"/>
  <c r="H107" i="1"/>
  <c r="H109" i="1" s="1"/>
  <c r="H5" i="2"/>
  <c r="H7" i="2"/>
  <c r="L13" i="2"/>
  <c r="L16" i="2" s="1"/>
  <c r="P13" i="2"/>
  <c r="L19" i="2"/>
  <c r="L21" i="2" s="1"/>
  <c r="P19" i="2"/>
  <c r="P21" i="2" s="1"/>
  <c r="I21" i="2"/>
  <c r="U5" i="2"/>
  <c r="U26" i="2" l="1"/>
  <c r="H9" i="2"/>
  <c r="U16" i="1"/>
  <c r="Q10" i="1"/>
  <c r="M10" i="1"/>
  <c r="M19" i="1" s="1"/>
  <c r="M112" i="1" s="1"/>
  <c r="M113" i="1" s="1"/>
  <c r="I10" i="1"/>
  <c r="T10" i="1"/>
  <c r="P10" i="1"/>
  <c r="L10" i="1"/>
  <c r="L19" i="1" s="1"/>
  <c r="L112" i="1" s="1"/>
  <c r="L113" i="1" s="1"/>
  <c r="H19" i="1"/>
  <c r="N10" i="1"/>
  <c r="S10" i="1"/>
  <c r="K10" i="1"/>
  <c r="K19" i="1" s="1"/>
  <c r="K112" i="1" s="1"/>
  <c r="K113" i="1" s="1"/>
  <c r="R10" i="1"/>
  <c r="J10" i="1"/>
  <c r="O10" i="1"/>
  <c r="J16" i="2"/>
  <c r="U16" i="2" s="1"/>
  <c r="U12" i="2"/>
  <c r="O16" i="2"/>
  <c r="H28" i="1"/>
  <c r="H112" i="1" s="1"/>
  <c r="H113" i="1" s="1"/>
  <c r="U7" i="1"/>
  <c r="U14" i="1"/>
  <c r="J18" i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/>
  <c r="U21" i="2"/>
  <c r="U19" i="2"/>
  <c r="H98" i="1"/>
  <c r="U14" i="2"/>
  <c r="U28" i="1"/>
  <c r="U11" i="1"/>
  <c r="O19" i="1" l="1"/>
  <c r="O112" i="1" s="1"/>
  <c r="O113" i="1" s="1"/>
  <c r="S19" i="1"/>
  <c r="S112" i="1" s="1"/>
  <c r="S113" i="1" s="1"/>
  <c r="P19" i="1"/>
  <c r="P112" i="1" s="1"/>
  <c r="P113" i="1" s="1"/>
  <c r="Q19" i="1"/>
  <c r="Q112" i="1" s="1"/>
  <c r="Q113" i="1" s="1"/>
  <c r="J19" i="1"/>
  <c r="J112" i="1" s="1"/>
  <c r="J113" i="1" s="1"/>
  <c r="N19" i="1"/>
  <c r="N112" i="1" s="1"/>
  <c r="N113" i="1" s="1"/>
  <c r="T19" i="1"/>
  <c r="T112" i="1" s="1"/>
  <c r="T113" i="1" s="1"/>
  <c r="R19" i="1"/>
  <c r="R112" i="1" s="1"/>
  <c r="R113" i="1" s="1"/>
  <c r="U10" i="1"/>
  <c r="I19" i="1"/>
  <c r="U19" i="1" l="1"/>
  <c r="I112" i="1"/>
  <c r="U112" i="1" l="1"/>
  <c r="U113" i="1" s="1"/>
  <c r="I113" i="1"/>
</calcChain>
</file>

<file path=xl/comments1.xml><?xml version="1.0" encoding="utf-8"?>
<comments xmlns="http://schemas.openxmlformats.org/spreadsheetml/2006/main">
  <authors>
    <author/>
  </authors>
  <commentList>
    <comment ref="E15" authorId="0">
      <text>
        <r>
          <rPr>
            <b/>
            <sz val="9"/>
            <color rgb="FF000000"/>
            <rFont val="Segoe UI"/>
            <charset val="1"/>
          </rPr>
          <t>média de 26 dias trabalhados x 11 funcionários = total vales mês</t>
        </r>
      </text>
    </comment>
    <comment ref="G15" authorId="0">
      <text>
        <r>
          <rPr>
            <b/>
            <sz val="9"/>
            <color rgb="FF000000"/>
            <rFont val="Segoe UI"/>
            <charset val="1"/>
          </rPr>
          <t>valor médio vale</t>
        </r>
      </text>
    </comment>
    <comment ref="E16" authorId="0">
      <text>
        <r>
          <rPr>
            <b/>
            <sz val="9"/>
            <color rgb="FF000000"/>
            <rFont val="Segoe UI"/>
            <charset val="1"/>
          </rPr>
          <t>Porteiros: 15 passagens x 4 porteiros x 2/dia +
encarregado e operarios: 26 passagens x 6 funcionários x 2/dia = 432 mês</t>
        </r>
      </text>
    </comment>
    <comment ref="G17" authorId="0">
      <text>
        <r>
          <rPr>
            <b/>
            <sz val="9"/>
            <color rgb="FF000000"/>
            <rFont val="Segoe UI"/>
            <charset val="1"/>
          </rPr>
          <t>40% sobre o salário mínimo para funcionários operacionais e de portaria</t>
        </r>
      </text>
    </comment>
  </commentList>
</comments>
</file>

<file path=xl/sharedStrings.xml><?xml version="1.0" encoding="utf-8"?>
<sst xmlns="http://schemas.openxmlformats.org/spreadsheetml/2006/main" count="775" uniqueCount="195">
  <si>
    <t>PLANILHA DE COMPOSIÇÃO DE CUSTO</t>
  </si>
  <si>
    <t>LICENCIAMENTOS E EXIGÊNCIAS LEGAIS</t>
  </si>
  <si>
    <t>UTILIZAÇÃO</t>
  </si>
  <si>
    <t>REFERÊNCIA</t>
  </si>
  <si>
    <t>QUANTIDADE</t>
  </si>
  <si>
    <t>UNIDADE</t>
  </si>
  <si>
    <t>VALOR UNITÁRIO</t>
  </si>
  <si>
    <t>CUSTO ANUAL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</si>
  <si>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</si>
  <si>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</si>
  <si>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</si>
  <si>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</si>
  <si>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</si>
  <si>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</si>
  <si>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</si>
  <si>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</si>
  <si>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</si>
  <si>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</si>
  <si>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</si>
  <si>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</si>
  <si>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VALOR MÉDIO</t>
  </si>
  <si>
    <t xml:space="preserve">Licenciamento Ambiental </t>
  </si>
  <si>
    <t>Exigência Legal</t>
  </si>
  <si>
    <t xml:space="preserve">SISTEMA SOL FEPAM </t>
  </si>
  <si>
    <t>und</t>
  </si>
  <si>
    <t>Alvarás/Escrituras</t>
  </si>
  <si>
    <t>CTF, RI</t>
  </si>
  <si>
    <t>Custo Total</t>
  </si>
  <si>
    <t>MÃO DE OBRA</t>
  </si>
  <si>
    <t>Responsável Técnico</t>
  </si>
  <si>
    <t>Responsável Técnico/Monitoramento</t>
  </si>
  <si>
    <t>LEI 4950-A66 - 8,5 salários mínimos, conforme descrito no Termo de Referência, item 4.</t>
  </si>
  <si>
    <t>Salário</t>
  </si>
  <si>
    <t>Encarregado</t>
  </si>
  <si>
    <t>Manutenção/Monitoramento</t>
  </si>
  <si>
    <t>CCT, Acordo coletivo, etc, conforme descrito no Termo de referência, item 4.</t>
  </si>
  <si>
    <t>Operário</t>
  </si>
  <si>
    <t>Porteiro Diúrno</t>
  </si>
  <si>
    <t>Portaria</t>
  </si>
  <si>
    <t>Porteiro Noturno</t>
  </si>
  <si>
    <t>Vale alimentação</t>
  </si>
  <si>
    <t>Vale Alimentação</t>
  </si>
  <si>
    <t>01 Vale refeição por funcionário por dia - média de 26 dias trabalhados</t>
  </si>
  <si>
    <t>VA/mês</t>
  </si>
  <si>
    <t>Vale Transporte</t>
  </si>
  <si>
    <t>02 Vales Transportes por funcionário por dia - média de 26 dias trabalhados</t>
  </si>
  <si>
    <t>VT/mês</t>
  </si>
  <si>
    <t>Insalubidade (40% Salário Mínimo)</t>
  </si>
  <si>
    <t xml:space="preserve">Direitos </t>
  </si>
  <si>
    <t>40% de insalubridade sobre o salário mínimo para os funcionários operacionais, incluíndo Porteiros</t>
  </si>
  <si>
    <t>Adicional</t>
  </si>
  <si>
    <t>Encargos Trabalhistas</t>
  </si>
  <si>
    <t xml:space="preserve">Encargos Trabalhistas </t>
  </si>
  <si>
    <t>Encargos (79%)</t>
  </si>
  <si>
    <t>DISPONIBILIZAÇÃO DE EQUIPAMENTOS</t>
  </si>
  <si>
    <t>Veículo Tipo Pick Up pequena</t>
  </si>
  <si>
    <t>Locomoção/transporte interno equipamentos</t>
  </si>
  <si>
    <t>-</t>
  </si>
  <si>
    <t>aluguel/mês</t>
  </si>
  <si>
    <t>Combustível Pick Up</t>
  </si>
  <si>
    <t>litros/mês</t>
  </si>
  <si>
    <t>Bombas Elétricas 2" 3HP</t>
  </si>
  <si>
    <t>Sistema de Bombeamento</t>
  </si>
  <si>
    <t>Ativo</t>
  </si>
  <si>
    <t>Bombas à Gasolina</t>
  </si>
  <si>
    <t>Válvulas de Retenção 2"</t>
  </si>
  <si>
    <t xml:space="preserve">Mangotes e Tubos </t>
  </si>
  <si>
    <t>m</t>
  </si>
  <si>
    <t>REDE ELÉTRICA INTERNA</t>
  </si>
  <si>
    <t>Manutenção em Transformador de Alta Tensão</t>
  </si>
  <si>
    <t>Rede Elétrica</t>
  </si>
  <si>
    <t>Manutenção de Rede Interna/Postes/Lampadas</t>
  </si>
  <si>
    <t>vb</t>
  </si>
  <si>
    <t>CERCAMENTO DA ÁREA</t>
  </si>
  <si>
    <t>Cercamento da área com linhas de arame farpado - Manutenção</t>
  </si>
  <si>
    <t>Contenção da área</t>
  </si>
  <si>
    <t xml:space="preserve">MONITORAMENTO AMBIENTAL </t>
  </si>
  <si>
    <t>Laudos e Responsabilidade Cortina Vegetal</t>
  </si>
  <si>
    <t>preconizado na L.U00036/2020</t>
  </si>
  <si>
    <t>L.U 00036/2020</t>
  </si>
  <si>
    <t xml:space="preserve">Análise laboratório </t>
  </si>
  <si>
    <t xml:space="preserve">Águas superficiais </t>
  </si>
  <si>
    <t>Análises/Campanha</t>
  </si>
  <si>
    <t>Laudo e interpretação de Resultados para Águas Superficiais</t>
  </si>
  <si>
    <t>Efluente</t>
  </si>
  <si>
    <t>Laudo e interpretação de Resultados para Efluente</t>
  </si>
  <si>
    <t>Água subterrâneas</t>
  </si>
  <si>
    <t>Laudo e interpretação de Resultados para Águas Subterrâneas</t>
  </si>
  <si>
    <t>Laudo de Potabilidade da Água</t>
  </si>
  <si>
    <t>preconizado na L.U00036/2021</t>
  </si>
  <si>
    <t>MANUTENÇÕES/USO DE EQUIPAMENTOS</t>
  </si>
  <si>
    <t>Manutenções em bombas à Gasolina</t>
  </si>
  <si>
    <t xml:space="preserve">Manutenções em bombas Elétricas </t>
  </si>
  <si>
    <t>reparo/ano</t>
  </si>
  <si>
    <t>Gasolina</t>
  </si>
  <si>
    <t>l/mês</t>
  </si>
  <si>
    <t>Óleo Motor</t>
  </si>
  <si>
    <t>CORTE DE GRAMA E ROÇADA</t>
  </si>
  <si>
    <t xml:space="preserve">Roçadeira </t>
  </si>
  <si>
    <t>Corte de Grama</t>
  </si>
  <si>
    <t>Bojos suporte fio</t>
  </si>
  <si>
    <t>Óleo de mistura</t>
  </si>
  <si>
    <t>Fio para Roçadeira</t>
  </si>
  <si>
    <t>metros</t>
  </si>
  <si>
    <t>Manutenção</t>
  </si>
  <si>
    <t>Manutenção dos Equipamentos</t>
  </si>
  <si>
    <t xml:space="preserve">MATERIAIS DE HIGIENE E LIMPEZA </t>
  </si>
  <si>
    <t xml:space="preserve">Material de Limpeza Higiene e limpeza </t>
  </si>
  <si>
    <t>Limpeza da Área</t>
  </si>
  <si>
    <t>Vb</t>
  </si>
  <si>
    <t>UNIFORMES E EPI'S</t>
  </si>
  <si>
    <t>Uniformes, EPI's</t>
  </si>
  <si>
    <t>Padronização, identificação e 
Proteção Individual</t>
  </si>
  <si>
    <t>SISTEMA DE DRENAGEM DE GASES</t>
  </si>
  <si>
    <t>Aquisição de Queimadores de Metano - Flaires</t>
  </si>
  <si>
    <t>Queima controlada de Metano</t>
  </si>
  <si>
    <t>Aquisição de Tubos de Aço</t>
  </si>
  <si>
    <t>Aquisição de Tubos de Concreto 1m com diâmetro de 1,5m</t>
  </si>
  <si>
    <t>MANUTENÇÃO PREDIAL</t>
  </si>
  <si>
    <t>Pintura, conservação, manutenções elétricas e Hidrosanitárias</t>
  </si>
  <si>
    <t>Manutenção predial</t>
  </si>
  <si>
    <t>PEQUENOS REPAROS EM GEOMEMBRANAS - REPAROS LOCAIS</t>
  </si>
  <si>
    <t>Soldas com Manta Asfáltica e Soprador Térmico</t>
  </si>
  <si>
    <t>Contenção de Efluente</t>
  </si>
  <si>
    <t>INTERNET E TELEFONIA</t>
  </si>
  <si>
    <t>Serviço de Internet no Local</t>
  </si>
  <si>
    <t>Comunicação</t>
  </si>
  <si>
    <t>Plano</t>
  </si>
  <si>
    <t>Telefonia Móvel</t>
  </si>
  <si>
    <t>AQUISIÇÕES DE PEQUENO VALOR</t>
  </si>
  <si>
    <t>Ferramentas, Braçadeiras, pregos etc</t>
  </si>
  <si>
    <t>Manutenção Geral</t>
  </si>
  <si>
    <t>Mangotes e Mangueiras</t>
  </si>
  <si>
    <t>m/mês</t>
  </si>
  <si>
    <t>und/mês</t>
  </si>
  <si>
    <t>Câmaras de ar de Caminhão</t>
  </si>
  <si>
    <t>Inflar Coberturas de Lagoas</t>
  </si>
  <si>
    <t>SISTEMA DE PROTEÇÃO CONTRA INCÊNDIOS</t>
  </si>
  <si>
    <t>PPCI</t>
  </si>
  <si>
    <t>Custo</t>
  </si>
  <si>
    <t>Extintores de incêndio</t>
  </si>
  <si>
    <t>Estimativa</t>
  </si>
  <si>
    <t xml:space="preserve">Adequações </t>
  </si>
  <si>
    <t xml:space="preserve">SISTEMA DE TRATAMENTO DE EFLUENTE </t>
  </si>
  <si>
    <t>Tratamento interno de Chorume</t>
  </si>
  <si>
    <t>m³</t>
  </si>
  <si>
    <t>CUSTO TOTAL  ANUAL</t>
  </si>
  <si>
    <t>TOTAL MÊS 1</t>
  </si>
  <si>
    <t>TOTAL MÊS 2</t>
  </si>
  <si>
    <t>TOTAL MÊS 3</t>
  </si>
  <si>
    <t>TOTAL MÊS 4</t>
  </si>
  <si>
    <t>TOTAL MÊS 5</t>
  </si>
  <si>
    <t>TOTAL MÊS 6</t>
  </si>
  <si>
    <t>TOTAL MÊS 7</t>
  </si>
  <si>
    <t>TOTAL MÊS 8</t>
  </si>
  <si>
    <t>TOTAL MÊS 9</t>
  </si>
  <si>
    <t>TOTAL MÊS 10</t>
  </si>
  <si>
    <t>TOTAL MÊS 11</t>
  </si>
  <si>
    <t>TOTAL MÊS 12</t>
  </si>
  <si>
    <t>Custo Total C/ BDI</t>
  </si>
  <si>
    <t>PLANILHA DE COMPOSIÇÃO DE CUSTO/CUSTOS UNITÁRIOS - PARA MEDIÇÕES COMPLEMETARES DE SERVIÇOS E REPAROS</t>
  </si>
  <si>
    <t>MAQUINÁRIO</t>
  </si>
  <si>
    <t>Retroescavadeira</t>
  </si>
  <si>
    <t>Obras/Re-cobertura</t>
  </si>
  <si>
    <t>h/máquina</t>
  </si>
  <si>
    <t>Trator de Esteiras</t>
  </si>
  <si>
    <t>Caminhão Basculante Traçado</t>
  </si>
  <si>
    <t>Escavadeira Hidráulica</t>
  </si>
  <si>
    <t>MATERIAL INERTE OU AGREGADO</t>
  </si>
  <si>
    <t>Argila</t>
  </si>
  <si>
    <t>Manutenção no Maciço de resíduos</t>
  </si>
  <si>
    <t>Rachão</t>
  </si>
  <si>
    <t>Manutenção em drenos e estradas</t>
  </si>
  <si>
    <t>Pó de Pedra</t>
  </si>
  <si>
    <t>Manuteção de Acessos</t>
  </si>
  <si>
    <t>Brita Base</t>
  </si>
  <si>
    <t>REPAROS EM GEOMEMBRANAS - REALIZAÇÃO DE COBERTURAS EM LAGOAS</t>
  </si>
  <si>
    <t xml:space="preserve">Soldas por termofusão para realização de coberturas em lagoas </t>
  </si>
  <si>
    <t>Cobertura de Lagoas</t>
  </si>
  <si>
    <t>Diária</t>
  </si>
  <si>
    <t>Geomembrana 1mm lisa</t>
  </si>
  <si>
    <t>m²</t>
  </si>
  <si>
    <t>REPAROS EM GEOMEMBRANAS - IMPERMEABILIZAÇÕES</t>
  </si>
  <si>
    <t>Soldas por termofusão para realização de impermeabilizações</t>
  </si>
  <si>
    <t>Contenção de Efluente/células</t>
  </si>
  <si>
    <t>Geomembrana 2mm texturizada</t>
  </si>
  <si>
    <t>REPAROS NO SISTEMA DE MOMBEAMENTO</t>
  </si>
  <si>
    <t>Soldas por termofusão em tubos de PEAD 100mm</t>
  </si>
  <si>
    <t>Soldas por termofusão em tubos de PEAD 200mm</t>
  </si>
  <si>
    <t>Soldas por termofusão em tubos de PEAD 2"</t>
  </si>
  <si>
    <t>Tubos e emendas de Tubos de PEAD 100mm</t>
  </si>
  <si>
    <t>Tubos e emendas de Tubos de PEAD 200mm</t>
  </si>
  <si>
    <t>Tubos e emendas de Tubos de PEAD 2"</t>
  </si>
  <si>
    <t xml:space="preserve">Transporte – Tratamento externo </t>
  </si>
  <si>
    <t>Até 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</si>
</sst>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6]mmm/yy"/>
    <numFmt numFmtId="165" formatCode="_-&quot;R$ &quot;* #,##0.00_-;&quot;-R$ &quot;* #,##0.00_-;_-&quot;R$ &quot;* \-??_-;_-@_-"/>
    <numFmt numFmtId="166" formatCode="_-&quot;R$ &quot;* #.##000_-;&quot;-R$ &quot;* #.##000_-;_-&quot;R$ &quot;* \-??_-;_-@_-"/>
    <numFmt numFmtId="167" formatCode="[$R$-416]\ #,##0.00;[Red]\-[$R$-416]\ #,##0.00"/>
  </numFmts>
  <fonts count="6" x14ac:knownFonts="1"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u/>
      <sz val="11"/>
      <color rgb="FF000000"/>
      <name val="Calibri"/>
      <family val="2"/>
      <charset val="1"/>
    </font>
    <font>
      <b/>
      <sz val="9"/>
      <color rgb="FF000000"/>
      <name val="Segoe UI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  <fill>
      <patternFill patternType="solid">
        <fgColor rgb="FFFFFFFF"/>
        <bgColor rgb="FFFFFFCC"/>
      </patternFill>
    </fill>
    <fill>
      <patternFill patternType="solid">
        <fgColor rgb="FFFFE699"/>
        <bgColor rgb="FFFFCC99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5" fontId="5" fillId="0" borderId="0" applyBorder="0" applyProtection="0"/>
  </cellStyleXfs>
  <cellXfs count="61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2" borderId="1" xfId="0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center"/>
    </xf>
    <xf numFmtId="165" fontId="0" fillId="2" borderId="1" xfId="1" applyFont="1" applyFill="1" applyBorder="1" applyAlignment="1" applyProtection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65" fontId="3" fillId="0" borderId="1" xfId="1" applyFont="1" applyBorder="1" applyAlignment="1" applyProtection="1">
      <alignment horizontal="center"/>
    </xf>
    <xf numFmtId="0" fontId="0" fillId="2" borderId="1" xfId="0" applyFont="1" applyFill="1" applyBorder="1" applyAlignment="1">
      <alignment horizontal="left" wrapText="1"/>
    </xf>
    <xf numFmtId="166" fontId="0" fillId="2" borderId="1" xfId="0" applyNumberFormat="1" applyFill="1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left" wrapText="1"/>
    </xf>
    <xf numFmtId="165" fontId="0" fillId="0" borderId="1" xfId="1" applyFont="1" applyBorder="1" applyAlignment="1" applyProtection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2" fillId="0" borderId="1" xfId="0" applyFont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65" fontId="0" fillId="2" borderId="1" xfId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167" fontId="0" fillId="3" borderId="1" xfId="0" applyNumberFormat="1" applyFill="1" applyBorder="1" applyAlignment="1">
      <alignment horizontal="center"/>
    </xf>
    <xf numFmtId="167" fontId="0" fillId="3" borderId="1" xfId="0" applyNumberFormat="1" applyFill="1" applyBorder="1"/>
    <xf numFmtId="0" fontId="0" fillId="3" borderId="1" xfId="0" applyFill="1" applyBorder="1"/>
    <xf numFmtId="167" fontId="3" fillId="0" borderId="1" xfId="1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 wrapText="1"/>
    </xf>
    <xf numFmtId="165" fontId="3" fillId="0" borderId="1" xfId="1" applyFont="1" applyBorder="1" applyAlignment="1" applyProtection="1">
      <alignment horizontal="right"/>
    </xf>
    <xf numFmtId="167" fontId="2" fillId="0" borderId="1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4" borderId="1" xfId="0" applyFill="1" applyBorder="1"/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165" fontId="0" fillId="4" borderId="1" xfId="1" applyFont="1" applyFill="1" applyBorder="1" applyAlignment="1" applyProtection="1">
      <alignment horizontal="center"/>
    </xf>
    <xf numFmtId="165" fontId="0" fillId="4" borderId="1" xfId="0" applyNumberFormat="1" applyFill="1" applyBorder="1" applyAlignment="1">
      <alignment horizontal="center"/>
    </xf>
    <xf numFmtId="0" fontId="0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67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2762250</xdr:colOff>
      <xdr:row>48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2762250</xdr:colOff>
      <xdr:row>48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2762250</xdr:colOff>
      <xdr:row>48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2762250</xdr:colOff>
      <xdr:row>48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16"/>
  <sheetViews>
    <sheetView tabSelected="1" zoomScale="83" zoomScaleNormal="83" workbookViewId="0">
      <selection activeCell="B118" sqref="B118"/>
    </sheetView>
  </sheetViews>
  <sheetFormatPr defaultRowHeight="15" x14ac:dyDescent="0.25"/>
  <cols>
    <col min="1" max="1" width="5" customWidth="1"/>
    <col min="2" max="2" width="55.85546875" style="3" customWidth="1"/>
    <col min="3" max="3" width="40.5703125" style="4" customWidth="1"/>
    <col min="4" max="4" width="83.85546875" style="4" customWidth="1"/>
    <col min="5" max="5" width="15.140625" style="4" customWidth="1"/>
    <col min="6" max="6" width="18.5703125" style="4" customWidth="1"/>
    <col min="7" max="7" width="17" style="4" customWidth="1"/>
    <col min="8" max="8" width="20.7109375" style="4" customWidth="1"/>
    <col min="9" max="9" width="16.28515625" style="4" customWidth="1"/>
    <col min="10" max="10" width="14.28515625" style="4" customWidth="1"/>
    <col min="11" max="11" width="14.42578125" style="4" customWidth="1"/>
    <col min="12" max="13" width="14.28515625" style="4" customWidth="1"/>
    <col min="14" max="14" width="14.42578125" style="4" customWidth="1"/>
    <col min="15" max="16" width="14.28515625" style="4" customWidth="1"/>
    <col min="17" max="17" width="14.42578125" style="4" customWidth="1"/>
    <col min="18" max="20" width="14.28515625" style="4" customWidth="1"/>
    <col min="21" max="21" width="14.28515625" customWidth="1"/>
  </cols>
  <sheetData>
    <row r="1" spans="1:2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5"/>
    </row>
    <row r="2" spans="1:2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5"/>
    </row>
    <row r="3" spans="1:21" x14ac:dyDescent="0.25">
      <c r="A3" s="5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5"/>
    </row>
    <row r="4" spans="1:21" x14ac:dyDescent="0.25">
      <c r="A4" s="8">
        <v>1</v>
      </c>
      <c r="B4" s="9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1" t="s">
        <v>8</v>
      </c>
      <c r="J4" s="11" t="s">
        <v>9</v>
      </c>
      <c r="K4" s="11" t="s">
        <v>10</v>
      </c>
      <c r="L4" s="11" t="s">
        <v>11</v>
      </c>
      <c r="M4" s="11" t="s">
        <v>12</v>
      </c>
      <c r="N4" s="11" t="s">
        <v>13</v>
      </c>
      <c r="O4" s="11" t="s">
        <v>14</v>
      </c>
      <c r="P4" s="11" t="s">
        <v>15</v>
      </c>
      <c r="Q4" s="11" t="s">
        <v>16</v>
      </c>
      <c r="R4" s="11" t="s">
        <v>17</v>
      </c>
      <c r="S4" s="11" t="s">
        <v>18</v>
      </c>
      <c r="T4" s="11" t="s">
        <v>19</v>
      </c>
      <c r="U4" s="8" t="s">
        <v>20</v>
      </c>
    </row>
    <row r="5" spans="1:21" x14ac:dyDescent="0.25">
      <c r="A5" s="12">
        <v>1.1000000000000001</v>
      </c>
      <c r="B5" s="13" t="s">
        <v>21</v>
      </c>
      <c r="C5" s="14" t="s">
        <v>22</v>
      </c>
      <c r="D5" s="14" t="s">
        <v>23</v>
      </c>
      <c r="E5" s="14">
        <v>1</v>
      </c>
      <c r="F5" s="14" t="s">
        <v>24</v>
      </c>
      <c r="G5" s="15">
        <v>5989.84</v>
      </c>
      <c r="H5" s="16">
        <f>I5</f>
        <v>5989.84</v>
      </c>
      <c r="I5" s="15">
        <f>$G5*$E5</f>
        <v>5989.84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7">
        <f>AVERAGE(I5:T5)</f>
        <v>499.15333333333336</v>
      </c>
    </row>
    <row r="6" spans="1:21" x14ac:dyDescent="0.25">
      <c r="A6" s="12">
        <v>1.2</v>
      </c>
      <c r="B6" s="13" t="s">
        <v>25</v>
      </c>
      <c r="C6" s="14" t="s">
        <v>22</v>
      </c>
      <c r="D6" s="14" t="s">
        <v>26</v>
      </c>
      <c r="E6" s="14">
        <v>1</v>
      </c>
      <c r="F6" s="14" t="s">
        <v>24</v>
      </c>
      <c r="G6" s="15">
        <v>12000</v>
      </c>
      <c r="H6" s="16">
        <f>I6</f>
        <v>12000</v>
      </c>
      <c r="I6" s="15">
        <f>$G6*$E6</f>
        <v>12000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7">
        <f>AVERAGE(I6:T6)</f>
        <v>1000</v>
      </c>
    </row>
    <row r="7" spans="1:21" x14ac:dyDescent="0.25">
      <c r="A7" s="18"/>
      <c r="B7" s="19"/>
      <c r="C7" s="20"/>
      <c r="D7" s="20"/>
      <c r="E7" s="20"/>
      <c r="F7" s="20"/>
      <c r="G7" s="20" t="s">
        <v>27</v>
      </c>
      <c r="H7" s="21">
        <f t="shared" ref="H7:T7" si="0">SUM(H5:H6)</f>
        <v>17989.84</v>
      </c>
      <c r="I7" s="21">
        <f t="shared" si="0"/>
        <v>17989.84</v>
      </c>
      <c r="J7" s="21">
        <f t="shared" si="0"/>
        <v>0</v>
      </c>
      <c r="K7" s="21">
        <f t="shared" si="0"/>
        <v>0</v>
      </c>
      <c r="L7" s="21">
        <f t="shared" si="0"/>
        <v>0</v>
      </c>
      <c r="M7" s="21">
        <f t="shared" si="0"/>
        <v>0</v>
      </c>
      <c r="N7" s="21">
        <f t="shared" si="0"/>
        <v>0</v>
      </c>
      <c r="O7" s="21">
        <f t="shared" si="0"/>
        <v>0</v>
      </c>
      <c r="P7" s="21">
        <f t="shared" si="0"/>
        <v>0</v>
      </c>
      <c r="Q7" s="21">
        <f t="shared" si="0"/>
        <v>0</v>
      </c>
      <c r="R7" s="21">
        <f t="shared" si="0"/>
        <v>0</v>
      </c>
      <c r="S7" s="21">
        <f t="shared" si="0"/>
        <v>0</v>
      </c>
      <c r="T7" s="21">
        <f t="shared" si="0"/>
        <v>0</v>
      </c>
      <c r="U7" s="21">
        <f>AVERAGE(I7:T7)</f>
        <v>1499.1533333333334</v>
      </c>
    </row>
    <row r="8" spans="1:21" x14ac:dyDescent="0.25">
      <c r="A8" s="5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5"/>
    </row>
    <row r="9" spans="1:21" x14ac:dyDescent="0.25">
      <c r="A9" s="8">
        <v>2</v>
      </c>
      <c r="B9" s="9" t="s">
        <v>28</v>
      </c>
      <c r="C9" s="10" t="s">
        <v>2</v>
      </c>
      <c r="D9" s="10" t="s">
        <v>3</v>
      </c>
      <c r="E9" s="10" t="s">
        <v>4</v>
      </c>
      <c r="F9" s="10" t="s">
        <v>5</v>
      </c>
      <c r="G9" s="10" t="s">
        <v>6</v>
      </c>
      <c r="H9" s="10" t="s">
        <v>7</v>
      </c>
      <c r="I9" s="11" t="s">
        <v>8</v>
      </c>
      <c r="J9" s="11" t="s">
        <v>9</v>
      </c>
      <c r="K9" s="11" t="s">
        <v>10</v>
      </c>
      <c r="L9" s="11" t="s">
        <v>11</v>
      </c>
      <c r="M9" s="11" t="s">
        <v>12</v>
      </c>
      <c r="N9" s="11" t="s">
        <v>13</v>
      </c>
      <c r="O9" s="11" t="s">
        <v>14</v>
      </c>
      <c r="P9" s="11" t="s">
        <v>15</v>
      </c>
      <c r="Q9" s="11" t="s">
        <v>16</v>
      </c>
      <c r="R9" s="11" t="s">
        <v>17</v>
      </c>
      <c r="S9" s="11" t="s">
        <v>18</v>
      </c>
      <c r="T9" s="11" t="s">
        <v>19</v>
      </c>
      <c r="U9" s="8" t="s">
        <v>20</v>
      </c>
    </row>
    <row r="10" spans="1:21" x14ac:dyDescent="0.25">
      <c r="A10" s="12">
        <v>2.1</v>
      </c>
      <c r="B10" s="13" t="s">
        <v>29</v>
      </c>
      <c r="C10" s="14" t="s">
        <v>30</v>
      </c>
      <c r="D10" s="14" t="s">
        <v>31</v>
      </c>
      <c r="E10" s="14">
        <v>1</v>
      </c>
      <c r="F10" s="14" t="s">
        <v>32</v>
      </c>
      <c r="G10" s="15">
        <f>8.5*1100</f>
        <v>9350</v>
      </c>
      <c r="H10" s="16">
        <f>G10*13</f>
        <v>121550</v>
      </c>
      <c r="I10" s="16">
        <f t="shared" ref="I10:T10" si="1">$H10/12</f>
        <v>10129.166666666666</v>
      </c>
      <c r="J10" s="16">
        <f t="shared" si="1"/>
        <v>10129.166666666666</v>
      </c>
      <c r="K10" s="16">
        <f t="shared" si="1"/>
        <v>10129.166666666666</v>
      </c>
      <c r="L10" s="16">
        <f t="shared" si="1"/>
        <v>10129.166666666666</v>
      </c>
      <c r="M10" s="16">
        <f t="shared" si="1"/>
        <v>10129.166666666666</v>
      </c>
      <c r="N10" s="16">
        <f t="shared" si="1"/>
        <v>10129.166666666666</v>
      </c>
      <c r="O10" s="16">
        <f t="shared" si="1"/>
        <v>10129.166666666666</v>
      </c>
      <c r="P10" s="16">
        <f t="shared" si="1"/>
        <v>10129.166666666666</v>
      </c>
      <c r="Q10" s="16">
        <f t="shared" si="1"/>
        <v>10129.166666666666</v>
      </c>
      <c r="R10" s="16">
        <f t="shared" si="1"/>
        <v>10129.166666666666</v>
      </c>
      <c r="S10" s="16">
        <f t="shared" si="1"/>
        <v>10129.166666666666</v>
      </c>
      <c r="T10" s="16">
        <f t="shared" si="1"/>
        <v>10129.166666666666</v>
      </c>
      <c r="U10" s="16">
        <f t="shared" ref="U10:U19" si="2">AVERAGE(I10:T10)</f>
        <v>10129.166666666668</v>
      </c>
    </row>
    <row r="11" spans="1:21" x14ac:dyDescent="0.25">
      <c r="A11" s="12">
        <v>2.2000000000000002</v>
      </c>
      <c r="B11" s="13" t="s">
        <v>33</v>
      </c>
      <c r="C11" s="14" t="s">
        <v>34</v>
      </c>
      <c r="D11" s="14" t="s">
        <v>35</v>
      </c>
      <c r="E11" s="14">
        <v>1</v>
      </c>
      <c r="F11" s="14" t="s">
        <v>32</v>
      </c>
      <c r="G11" s="15">
        <v>2000</v>
      </c>
      <c r="H11" s="16">
        <f>13*G11</f>
        <v>26000</v>
      </c>
      <c r="I11" s="16">
        <f t="shared" ref="I11:I16" si="3">$H11/12</f>
        <v>2166.6666666666665</v>
      </c>
      <c r="J11" s="16">
        <f>I11</f>
        <v>2166.6666666666665</v>
      </c>
      <c r="K11" s="16">
        <f t="shared" ref="K11:T11" si="4">I11</f>
        <v>2166.6666666666665</v>
      </c>
      <c r="L11" s="16">
        <f t="shared" si="4"/>
        <v>2166.6666666666665</v>
      </c>
      <c r="M11" s="16">
        <f t="shared" si="4"/>
        <v>2166.6666666666665</v>
      </c>
      <c r="N11" s="16">
        <f t="shared" si="4"/>
        <v>2166.6666666666665</v>
      </c>
      <c r="O11" s="16">
        <f t="shared" si="4"/>
        <v>2166.6666666666665</v>
      </c>
      <c r="P11" s="16">
        <f t="shared" si="4"/>
        <v>2166.6666666666665</v>
      </c>
      <c r="Q11" s="16">
        <f t="shared" si="4"/>
        <v>2166.6666666666665</v>
      </c>
      <c r="R11" s="16">
        <f t="shared" si="4"/>
        <v>2166.6666666666665</v>
      </c>
      <c r="S11" s="16">
        <f t="shared" si="4"/>
        <v>2166.6666666666665</v>
      </c>
      <c r="T11" s="16">
        <f t="shared" si="4"/>
        <v>2166.6666666666665</v>
      </c>
      <c r="U11" s="16">
        <f t="shared" si="2"/>
        <v>2166.666666666667</v>
      </c>
    </row>
    <row r="12" spans="1:21" x14ac:dyDescent="0.25">
      <c r="A12" s="12">
        <v>2.2999999999999998</v>
      </c>
      <c r="B12" s="13" t="s">
        <v>36</v>
      </c>
      <c r="C12" s="14" t="s">
        <v>34</v>
      </c>
      <c r="D12" s="14" t="s">
        <v>35</v>
      </c>
      <c r="E12" s="14">
        <v>5</v>
      </c>
      <c r="F12" s="14" t="s">
        <v>32</v>
      </c>
      <c r="G12" s="15">
        <v>1450</v>
      </c>
      <c r="H12" s="16">
        <f>13*G12*E12</f>
        <v>94250</v>
      </c>
      <c r="I12" s="16">
        <f t="shared" si="3"/>
        <v>7854.166666666667</v>
      </c>
      <c r="J12" s="16">
        <f>I12</f>
        <v>7854.166666666667</v>
      </c>
      <c r="K12" s="16">
        <f t="shared" ref="K12:T12" si="5">J12</f>
        <v>7854.166666666667</v>
      </c>
      <c r="L12" s="16">
        <f t="shared" si="5"/>
        <v>7854.166666666667</v>
      </c>
      <c r="M12" s="16">
        <f t="shared" si="5"/>
        <v>7854.166666666667</v>
      </c>
      <c r="N12" s="16">
        <f t="shared" si="5"/>
        <v>7854.166666666667</v>
      </c>
      <c r="O12" s="16">
        <f t="shared" si="5"/>
        <v>7854.166666666667</v>
      </c>
      <c r="P12" s="16">
        <f t="shared" si="5"/>
        <v>7854.166666666667</v>
      </c>
      <c r="Q12" s="16">
        <f t="shared" si="5"/>
        <v>7854.166666666667</v>
      </c>
      <c r="R12" s="16">
        <f t="shared" si="5"/>
        <v>7854.166666666667</v>
      </c>
      <c r="S12" s="16">
        <f t="shared" si="5"/>
        <v>7854.166666666667</v>
      </c>
      <c r="T12" s="16">
        <f t="shared" si="5"/>
        <v>7854.166666666667</v>
      </c>
      <c r="U12" s="16">
        <f t="shared" si="2"/>
        <v>7854.1666666666679</v>
      </c>
    </row>
    <row r="13" spans="1:21" x14ac:dyDescent="0.25">
      <c r="A13" s="12">
        <v>2.4</v>
      </c>
      <c r="B13" s="13" t="s">
        <v>37</v>
      </c>
      <c r="C13" s="14" t="s">
        <v>38</v>
      </c>
      <c r="D13" s="14" t="s">
        <v>35</v>
      </c>
      <c r="E13" s="14">
        <v>2</v>
      </c>
      <c r="F13" s="14" t="s">
        <v>32</v>
      </c>
      <c r="G13" s="15">
        <v>1450</v>
      </c>
      <c r="H13" s="16">
        <f>13*G13*E13</f>
        <v>37700</v>
      </c>
      <c r="I13" s="16">
        <f t="shared" si="3"/>
        <v>3141.6666666666665</v>
      </c>
      <c r="J13" s="16">
        <f>I13</f>
        <v>3141.6666666666665</v>
      </c>
      <c r="K13" s="16">
        <f t="shared" ref="K13:T13" si="6">J13</f>
        <v>3141.6666666666665</v>
      </c>
      <c r="L13" s="16">
        <f t="shared" si="6"/>
        <v>3141.6666666666665</v>
      </c>
      <c r="M13" s="16">
        <f t="shared" si="6"/>
        <v>3141.6666666666665</v>
      </c>
      <c r="N13" s="16">
        <f t="shared" si="6"/>
        <v>3141.6666666666665</v>
      </c>
      <c r="O13" s="16">
        <f t="shared" si="6"/>
        <v>3141.6666666666665</v>
      </c>
      <c r="P13" s="16">
        <f t="shared" si="6"/>
        <v>3141.6666666666665</v>
      </c>
      <c r="Q13" s="16">
        <f t="shared" si="6"/>
        <v>3141.6666666666665</v>
      </c>
      <c r="R13" s="16">
        <f t="shared" si="6"/>
        <v>3141.6666666666665</v>
      </c>
      <c r="S13" s="16">
        <f t="shared" si="6"/>
        <v>3141.6666666666665</v>
      </c>
      <c r="T13" s="16">
        <f t="shared" si="6"/>
        <v>3141.6666666666665</v>
      </c>
      <c r="U13" s="16">
        <f t="shared" si="2"/>
        <v>3141.6666666666665</v>
      </c>
    </row>
    <row r="14" spans="1:21" x14ac:dyDescent="0.25">
      <c r="A14" s="12">
        <v>2.5</v>
      </c>
      <c r="B14" s="13" t="s">
        <v>39</v>
      </c>
      <c r="C14" s="14" t="s">
        <v>38</v>
      </c>
      <c r="D14" s="14" t="s">
        <v>35</v>
      </c>
      <c r="E14" s="14">
        <v>2</v>
      </c>
      <c r="F14" s="14" t="s">
        <v>32</v>
      </c>
      <c r="G14" s="15">
        <f>1450*1.2</f>
        <v>1740</v>
      </c>
      <c r="H14" s="16">
        <f>13*G14*2</f>
        <v>45240</v>
      </c>
      <c r="I14" s="16">
        <f t="shared" si="3"/>
        <v>3770</v>
      </c>
      <c r="J14" s="16">
        <f>I14</f>
        <v>3770</v>
      </c>
      <c r="K14" s="16">
        <f t="shared" ref="K14:T14" si="7">J14</f>
        <v>3770</v>
      </c>
      <c r="L14" s="16">
        <f t="shared" si="7"/>
        <v>3770</v>
      </c>
      <c r="M14" s="16">
        <f t="shared" si="7"/>
        <v>3770</v>
      </c>
      <c r="N14" s="16">
        <f t="shared" si="7"/>
        <v>3770</v>
      </c>
      <c r="O14" s="16">
        <f t="shared" si="7"/>
        <v>3770</v>
      </c>
      <c r="P14" s="16">
        <f t="shared" si="7"/>
        <v>3770</v>
      </c>
      <c r="Q14" s="16">
        <f t="shared" si="7"/>
        <v>3770</v>
      </c>
      <c r="R14" s="16">
        <f t="shared" si="7"/>
        <v>3770</v>
      </c>
      <c r="S14" s="16">
        <f t="shared" si="7"/>
        <v>3770</v>
      </c>
      <c r="T14" s="16">
        <f t="shared" si="7"/>
        <v>3770</v>
      </c>
      <c r="U14" s="16">
        <f t="shared" si="2"/>
        <v>3770</v>
      </c>
    </row>
    <row r="15" spans="1:21" x14ac:dyDescent="0.25">
      <c r="A15" s="12">
        <v>2.6</v>
      </c>
      <c r="B15" s="13" t="s">
        <v>40</v>
      </c>
      <c r="C15" s="14" t="s">
        <v>41</v>
      </c>
      <c r="D15" s="14" t="s">
        <v>42</v>
      </c>
      <c r="E15" s="14">
        <f>26*11</f>
        <v>286</v>
      </c>
      <c r="F15" s="14" t="s">
        <v>43</v>
      </c>
      <c r="G15" s="15">
        <v>17.3</v>
      </c>
      <c r="H15" s="16">
        <f>E15*G15*12</f>
        <v>59373.600000000006</v>
      </c>
      <c r="I15" s="15">
        <f t="shared" si="3"/>
        <v>4947.8</v>
      </c>
      <c r="J15" s="16">
        <f>I15</f>
        <v>4947.8</v>
      </c>
      <c r="K15" s="16">
        <f t="shared" ref="K15:T15" si="8">J15</f>
        <v>4947.8</v>
      </c>
      <c r="L15" s="16">
        <f t="shared" si="8"/>
        <v>4947.8</v>
      </c>
      <c r="M15" s="16">
        <f t="shared" si="8"/>
        <v>4947.8</v>
      </c>
      <c r="N15" s="16">
        <f t="shared" si="8"/>
        <v>4947.8</v>
      </c>
      <c r="O15" s="16">
        <f t="shared" si="8"/>
        <v>4947.8</v>
      </c>
      <c r="P15" s="16">
        <f t="shared" si="8"/>
        <v>4947.8</v>
      </c>
      <c r="Q15" s="16">
        <f t="shared" si="8"/>
        <v>4947.8</v>
      </c>
      <c r="R15" s="16">
        <f t="shared" si="8"/>
        <v>4947.8</v>
      </c>
      <c r="S15" s="16">
        <f t="shared" si="8"/>
        <v>4947.8</v>
      </c>
      <c r="T15" s="16">
        <f t="shared" si="8"/>
        <v>4947.8</v>
      </c>
      <c r="U15" s="16">
        <f t="shared" si="2"/>
        <v>4947.8000000000011</v>
      </c>
    </row>
    <row r="16" spans="1:21" x14ac:dyDescent="0.25">
      <c r="A16" s="12">
        <v>2.7</v>
      </c>
      <c r="B16" s="13" t="s">
        <v>44</v>
      </c>
      <c r="C16" s="14" t="s">
        <v>44</v>
      </c>
      <c r="D16" s="14" t="s">
        <v>45</v>
      </c>
      <c r="E16" s="14">
        <f>(15*2*4)+(26*2*6)</f>
        <v>432</v>
      </c>
      <c r="F16" s="14" t="s">
        <v>46</v>
      </c>
      <c r="G16" s="15">
        <v>4.8499999999999996</v>
      </c>
      <c r="H16" s="16">
        <f>E16*G16*12</f>
        <v>25142.399999999998</v>
      </c>
      <c r="I16" s="16">
        <f t="shared" si="3"/>
        <v>2095.1999999999998</v>
      </c>
      <c r="J16" s="16">
        <f t="shared" ref="J16:T16" si="9">$H16/12</f>
        <v>2095.1999999999998</v>
      </c>
      <c r="K16" s="16">
        <f t="shared" si="9"/>
        <v>2095.1999999999998</v>
      </c>
      <c r="L16" s="16">
        <f t="shared" si="9"/>
        <v>2095.1999999999998</v>
      </c>
      <c r="M16" s="16">
        <f t="shared" si="9"/>
        <v>2095.1999999999998</v>
      </c>
      <c r="N16" s="16">
        <f t="shared" si="9"/>
        <v>2095.1999999999998</v>
      </c>
      <c r="O16" s="16">
        <f t="shared" si="9"/>
        <v>2095.1999999999998</v>
      </c>
      <c r="P16" s="16">
        <f t="shared" si="9"/>
        <v>2095.1999999999998</v>
      </c>
      <c r="Q16" s="16">
        <f t="shared" si="9"/>
        <v>2095.1999999999998</v>
      </c>
      <c r="R16" s="16">
        <f t="shared" si="9"/>
        <v>2095.1999999999998</v>
      </c>
      <c r="S16" s="16">
        <f t="shared" si="9"/>
        <v>2095.1999999999998</v>
      </c>
      <c r="T16" s="16">
        <f t="shared" si="9"/>
        <v>2095.1999999999998</v>
      </c>
      <c r="U16" s="16">
        <f t="shared" si="2"/>
        <v>2095.2000000000003</v>
      </c>
    </row>
    <row r="17" spans="1:21" x14ac:dyDescent="0.25">
      <c r="A17" s="12">
        <v>2.8</v>
      </c>
      <c r="B17" s="13" t="s">
        <v>47</v>
      </c>
      <c r="C17" s="14" t="s">
        <v>48</v>
      </c>
      <c r="D17" s="14" t="s">
        <v>49</v>
      </c>
      <c r="E17" s="14">
        <v>10</v>
      </c>
      <c r="F17" s="14" t="s">
        <v>50</v>
      </c>
      <c r="G17" s="15">
        <f>40%*1100</f>
        <v>440</v>
      </c>
      <c r="H17" s="16">
        <f>13*G17*E17</f>
        <v>57200</v>
      </c>
      <c r="I17" s="16">
        <f>H17/12</f>
        <v>4766.666666666667</v>
      </c>
      <c r="J17" s="16">
        <f t="shared" ref="J17:T17" si="10">I17</f>
        <v>4766.666666666667</v>
      </c>
      <c r="K17" s="16">
        <f t="shared" si="10"/>
        <v>4766.666666666667</v>
      </c>
      <c r="L17" s="16">
        <f t="shared" si="10"/>
        <v>4766.666666666667</v>
      </c>
      <c r="M17" s="16">
        <f t="shared" si="10"/>
        <v>4766.666666666667</v>
      </c>
      <c r="N17" s="16">
        <f t="shared" si="10"/>
        <v>4766.666666666667</v>
      </c>
      <c r="O17" s="16">
        <f t="shared" si="10"/>
        <v>4766.666666666667</v>
      </c>
      <c r="P17" s="16">
        <f t="shared" si="10"/>
        <v>4766.666666666667</v>
      </c>
      <c r="Q17" s="16">
        <f t="shared" si="10"/>
        <v>4766.666666666667</v>
      </c>
      <c r="R17" s="16">
        <f t="shared" si="10"/>
        <v>4766.666666666667</v>
      </c>
      <c r="S17" s="16">
        <f t="shared" si="10"/>
        <v>4766.666666666667</v>
      </c>
      <c r="T17" s="16">
        <f t="shared" si="10"/>
        <v>4766.666666666667</v>
      </c>
      <c r="U17" s="16">
        <f t="shared" si="2"/>
        <v>4766.6666666666661</v>
      </c>
    </row>
    <row r="18" spans="1:21" x14ac:dyDescent="0.25">
      <c r="A18" s="12">
        <v>2.9</v>
      </c>
      <c r="B18" s="13" t="s">
        <v>51</v>
      </c>
      <c r="C18" s="14" t="s">
        <v>48</v>
      </c>
      <c r="D18" s="14" t="s">
        <v>52</v>
      </c>
      <c r="E18" s="14">
        <v>11</v>
      </c>
      <c r="F18" s="14" t="s">
        <v>53</v>
      </c>
      <c r="G18" s="15">
        <f>((G10*E10)+((G11*E11)+(G17*E11)+((G12*E12)+(G17*E12)+((G13*E13)+(G17*E13)+((G14*E14)+(G17*E14))))))*79%</f>
        <v>23210.2</v>
      </c>
      <c r="H18" s="16">
        <f>G18*13</f>
        <v>301732.60000000003</v>
      </c>
      <c r="I18" s="15">
        <f>H18/12</f>
        <v>25144.383333333335</v>
      </c>
      <c r="J18" s="16">
        <f t="shared" ref="J18:T18" si="11">I18</f>
        <v>25144.383333333335</v>
      </c>
      <c r="K18" s="16">
        <f t="shared" si="11"/>
        <v>25144.383333333335</v>
      </c>
      <c r="L18" s="16">
        <f t="shared" si="11"/>
        <v>25144.383333333335</v>
      </c>
      <c r="M18" s="16">
        <f t="shared" si="11"/>
        <v>25144.383333333335</v>
      </c>
      <c r="N18" s="16">
        <f t="shared" si="11"/>
        <v>25144.383333333335</v>
      </c>
      <c r="O18" s="16">
        <f t="shared" si="11"/>
        <v>25144.383333333335</v>
      </c>
      <c r="P18" s="16">
        <f t="shared" si="11"/>
        <v>25144.383333333335</v>
      </c>
      <c r="Q18" s="16">
        <f t="shared" si="11"/>
        <v>25144.383333333335</v>
      </c>
      <c r="R18" s="16">
        <f t="shared" si="11"/>
        <v>25144.383333333335</v>
      </c>
      <c r="S18" s="16">
        <f t="shared" si="11"/>
        <v>25144.383333333335</v>
      </c>
      <c r="T18" s="16">
        <f t="shared" si="11"/>
        <v>25144.383333333335</v>
      </c>
      <c r="U18" s="16">
        <f t="shared" si="2"/>
        <v>25144.383333333335</v>
      </c>
    </row>
    <row r="19" spans="1:21" x14ac:dyDescent="0.25">
      <c r="A19" s="18"/>
      <c r="B19" s="19"/>
      <c r="C19" s="20"/>
      <c r="D19" s="20"/>
      <c r="E19" s="20"/>
      <c r="F19" s="20"/>
      <c r="G19" s="20" t="s">
        <v>27</v>
      </c>
      <c r="H19" s="21">
        <f t="shared" ref="H19:T19" si="12">SUM(H10:H18)</f>
        <v>768188.60000000009</v>
      </c>
      <c r="I19" s="21">
        <f t="shared" si="12"/>
        <v>64015.71666666666</v>
      </c>
      <c r="J19" s="21">
        <f t="shared" si="12"/>
        <v>64015.71666666666</v>
      </c>
      <c r="K19" s="21">
        <f t="shared" si="12"/>
        <v>64015.71666666666</v>
      </c>
      <c r="L19" s="21">
        <f t="shared" si="12"/>
        <v>64015.71666666666</v>
      </c>
      <c r="M19" s="21">
        <f t="shared" si="12"/>
        <v>64015.71666666666</v>
      </c>
      <c r="N19" s="21">
        <f t="shared" si="12"/>
        <v>64015.71666666666</v>
      </c>
      <c r="O19" s="21">
        <f t="shared" si="12"/>
        <v>64015.71666666666</v>
      </c>
      <c r="P19" s="21">
        <f t="shared" si="12"/>
        <v>64015.71666666666</v>
      </c>
      <c r="Q19" s="21">
        <f t="shared" si="12"/>
        <v>64015.71666666666</v>
      </c>
      <c r="R19" s="21">
        <f t="shared" si="12"/>
        <v>64015.71666666666</v>
      </c>
      <c r="S19" s="21">
        <f t="shared" si="12"/>
        <v>64015.71666666666</v>
      </c>
      <c r="T19" s="21">
        <f t="shared" si="12"/>
        <v>64015.71666666666</v>
      </c>
      <c r="U19" s="21">
        <f t="shared" si="2"/>
        <v>64015.716666666667</v>
      </c>
    </row>
    <row r="20" spans="1:21" x14ac:dyDescent="0.25">
      <c r="A20" s="5"/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5"/>
    </row>
    <row r="21" spans="1:21" x14ac:dyDescent="0.25">
      <c r="A21" s="8">
        <v>3</v>
      </c>
      <c r="B21" s="9" t="s">
        <v>54</v>
      </c>
      <c r="C21" s="10" t="s">
        <v>2</v>
      </c>
      <c r="D21" s="10" t="s">
        <v>3</v>
      </c>
      <c r="E21" s="10" t="s">
        <v>4</v>
      </c>
      <c r="F21" s="10" t="s">
        <v>5</v>
      </c>
      <c r="G21" s="10" t="s">
        <v>6</v>
      </c>
      <c r="H21" s="10" t="s">
        <v>7</v>
      </c>
      <c r="I21" s="11" t="s">
        <v>8</v>
      </c>
      <c r="J21" s="11" t="s">
        <v>9</v>
      </c>
      <c r="K21" s="11" t="s">
        <v>10</v>
      </c>
      <c r="L21" s="11" t="s">
        <v>11</v>
      </c>
      <c r="M21" s="11" t="s">
        <v>12</v>
      </c>
      <c r="N21" s="11" t="s">
        <v>13</v>
      </c>
      <c r="O21" s="11" t="s">
        <v>14</v>
      </c>
      <c r="P21" s="11" t="s">
        <v>15</v>
      </c>
      <c r="Q21" s="11" t="s">
        <v>16</v>
      </c>
      <c r="R21" s="11" t="s">
        <v>17</v>
      </c>
      <c r="S21" s="11" t="s">
        <v>18</v>
      </c>
      <c r="T21" s="11" t="s">
        <v>19</v>
      </c>
      <c r="U21" s="8" t="s">
        <v>20</v>
      </c>
    </row>
    <row r="22" spans="1:21" x14ac:dyDescent="0.25">
      <c r="A22" s="12">
        <v>3.1</v>
      </c>
      <c r="B22" s="13" t="s">
        <v>55</v>
      </c>
      <c r="C22" s="14" t="s">
        <v>56</v>
      </c>
      <c r="D22" s="14" t="s">
        <v>57</v>
      </c>
      <c r="E22" s="14">
        <v>1</v>
      </c>
      <c r="F22" s="14" t="s">
        <v>58</v>
      </c>
      <c r="G22" s="15">
        <v>2726.36</v>
      </c>
      <c r="H22" s="16">
        <f t="shared" ref="H22:H27" si="13">SUM(I22:T22)</f>
        <v>32716.320000000003</v>
      </c>
      <c r="I22" s="15">
        <v>2726.36</v>
      </c>
      <c r="J22" s="15">
        <v>2726.36</v>
      </c>
      <c r="K22" s="15">
        <v>2726.36</v>
      </c>
      <c r="L22" s="15">
        <v>2726.36</v>
      </c>
      <c r="M22" s="15">
        <v>2726.36</v>
      </c>
      <c r="N22" s="15">
        <v>2726.36</v>
      </c>
      <c r="O22" s="15">
        <v>2726.36</v>
      </c>
      <c r="P22" s="15">
        <v>2726.36</v>
      </c>
      <c r="Q22" s="15">
        <v>2726.36</v>
      </c>
      <c r="R22" s="15">
        <v>2726.36</v>
      </c>
      <c r="S22" s="15">
        <v>2726.36</v>
      </c>
      <c r="T22" s="15">
        <v>2726.36</v>
      </c>
      <c r="U22" s="15">
        <f t="shared" ref="U22:U28" si="14">AVERAGE(I22:T22)</f>
        <v>2726.36</v>
      </c>
    </row>
    <row r="23" spans="1:21" x14ac:dyDescent="0.25">
      <c r="A23" s="12">
        <v>3.2</v>
      </c>
      <c r="B23" s="13" t="s">
        <v>59</v>
      </c>
      <c r="C23" s="14" t="s">
        <v>56</v>
      </c>
      <c r="D23" s="14" t="s">
        <v>57</v>
      </c>
      <c r="E23" s="14">
        <v>200</v>
      </c>
      <c r="F23" s="14" t="s">
        <v>60</v>
      </c>
      <c r="G23" s="15">
        <v>6.94</v>
      </c>
      <c r="H23" s="16">
        <f t="shared" si="13"/>
        <v>16656</v>
      </c>
      <c r="I23" s="15">
        <f t="shared" ref="I23:T23" si="15">$G23*$E23</f>
        <v>1388</v>
      </c>
      <c r="J23" s="15">
        <f t="shared" si="15"/>
        <v>1388</v>
      </c>
      <c r="K23" s="15">
        <f t="shared" si="15"/>
        <v>1388</v>
      </c>
      <c r="L23" s="15">
        <f t="shared" si="15"/>
        <v>1388</v>
      </c>
      <c r="M23" s="15">
        <f t="shared" si="15"/>
        <v>1388</v>
      </c>
      <c r="N23" s="15">
        <f t="shared" si="15"/>
        <v>1388</v>
      </c>
      <c r="O23" s="15">
        <f t="shared" si="15"/>
        <v>1388</v>
      </c>
      <c r="P23" s="15">
        <f t="shared" si="15"/>
        <v>1388</v>
      </c>
      <c r="Q23" s="15">
        <f t="shared" si="15"/>
        <v>1388</v>
      </c>
      <c r="R23" s="15">
        <f t="shared" si="15"/>
        <v>1388</v>
      </c>
      <c r="S23" s="15">
        <f t="shared" si="15"/>
        <v>1388</v>
      </c>
      <c r="T23" s="15">
        <f t="shared" si="15"/>
        <v>1388</v>
      </c>
      <c r="U23" s="15">
        <f t="shared" si="14"/>
        <v>1388</v>
      </c>
    </row>
    <row r="24" spans="1:21" x14ac:dyDescent="0.25">
      <c r="A24" s="12">
        <v>3.3</v>
      </c>
      <c r="B24" s="13" t="s">
        <v>61</v>
      </c>
      <c r="C24" s="14" t="s">
        <v>62</v>
      </c>
      <c r="D24" s="14" t="s">
        <v>57</v>
      </c>
      <c r="E24" s="14">
        <v>2</v>
      </c>
      <c r="F24" s="14" t="s">
        <v>63</v>
      </c>
      <c r="G24" s="15">
        <v>6000</v>
      </c>
      <c r="H24" s="16">
        <f t="shared" si="13"/>
        <v>12000</v>
      </c>
      <c r="I24" s="15">
        <f>G24*E24</f>
        <v>12000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f t="shared" si="14"/>
        <v>1000</v>
      </c>
    </row>
    <row r="25" spans="1:21" x14ac:dyDescent="0.25">
      <c r="A25" s="12">
        <v>3.4</v>
      </c>
      <c r="B25" s="13" t="s">
        <v>64</v>
      </c>
      <c r="C25" s="14" t="s">
        <v>62</v>
      </c>
      <c r="D25" s="14" t="s">
        <v>57</v>
      </c>
      <c r="E25" s="14">
        <v>4</v>
      </c>
      <c r="F25" s="14" t="s">
        <v>63</v>
      </c>
      <c r="G25" s="15">
        <v>1800</v>
      </c>
      <c r="H25" s="16">
        <f t="shared" si="13"/>
        <v>7200</v>
      </c>
      <c r="I25" s="15">
        <f>G25*E25</f>
        <v>7200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f t="shared" si="14"/>
        <v>600</v>
      </c>
    </row>
    <row r="26" spans="1:21" x14ac:dyDescent="0.25">
      <c r="A26" s="12">
        <v>3.5</v>
      </c>
      <c r="B26" s="13" t="s">
        <v>65</v>
      </c>
      <c r="C26" s="14" t="s">
        <v>62</v>
      </c>
      <c r="D26" s="14" t="s">
        <v>57</v>
      </c>
      <c r="E26" s="14">
        <v>8</v>
      </c>
      <c r="F26" s="14" t="s">
        <v>63</v>
      </c>
      <c r="G26" s="15">
        <v>85</v>
      </c>
      <c r="H26" s="16">
        <f t="shared" si="13"/>
        <v>680</v>
      </c>
      <c r="I26" s="15">
        <f>G26*E26</f>
        <v>680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f t="shared" si="14"/>
        <v>56.666666666666664</v>
      </c>
    </row>
    <row r="27" spans="1:21" x14ac:dyDescent="0.25">
      <c r="A27" s="12">
        <v>3.6</v>
      </c>
      <c r="B27" s="22" t="s">
        <v>66</v>
      </c>
      <c r="C27" s="14" t="s">
        <v>62</v>
      </c>
      <c r="D27" s="14" t="s">
        <v>57</v>
      </c>
      <c r="E27" s="14">
        <v>100</v>
      </c>
      <c r="F27" s="14" t="s">
        <v>67</v>
      </c>
      <c r="G27" s="15">
        <v>12.5</v>
      </c>
      <c r="H27" s="16">
        <f t="shared" si="13"/>
        <v>2500</v>
      </c>
      <c r="I27" s="15">
        <f>E27*G27</f>
        <v>1250</v>
      </c>
      <c r="J27" s="15">
        <v>0</v>
      </c>
      <c r="K27" s="15">
        <v>0</v>
      </c>
      <c r="L27" s="15">
        <v>0</v>
      </c>
      <c r="M27" s="15">
        <v>0</v>
      </c>
      <c r="N27" s="23">
        <f>E27*G27</f>
        <v>1250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f t="shared" si="14"/>
        <v>208.33333333333334</v>
      </c>
    </row>
    <row r="28" spans="1:21" x14ac:dyDescent="0.25">
      <c r="A28" s="18"/>
      <c r="B28" s="19"/>
      <c r="C28" s="20"/>
      <c r="D28" s="20"/>
      <c r="E28" s="20"/>
      <c r="F28" s="20"/>
      <c r="G28" s="20" t="s">
        <v>27</v>
      </c>
      <c r="H28" s="21">
        <f t="shared" ref="H28:T28" si="16">SUM(H22:H27)</f>
        <v>71752.320000000007</v>
      </c>
      <c r="I28" s="21">
        <f t="shared" si="16"/>
        <v>25244.36</v>
      </c>
      <c r="J28" s="21">
        <f t="shared" si="16"/>
        <v>4114.3600000000006</v>
      </c>
      <c r="K28" s="21">
        <f t="shared" si="16"/>
        <v>4114.3600000000006</v>
      </c>
      <c r="L28" s="21">
        <f t="shared" si="16"/>
        <v>4114.3600000000006</v>
      </c>
      <c r="M28" s="21">
        <f t="shared" si="16"/>
        <v>4114.3600000000006</v>
      </c>
      <c r="N28" s="21">
        <f t="shared" si="16"/>
        <v>5364.3600000000006</v>
      </c>
      <c r="O28" s="21">
        <f t="shared" si="16"/>
        <v>4114.3600000000006</v>
      </c>
      <c r="P28" s="21">
        <f t="shared" si="16"/>
        <v>4114.3600000000006</v>
      </c>
      <c r="Q28" s="21">
        <f t="shared" si="16"/>
        <v>4114.3600000000006</v>
      </c>
      <c r="R28" s="21">
        <f t="shared" si="16"/>
        <v>4114.3600000000006</v>
      </c>
      <c r="S28" s="21">
        <f t="shared" si="16"/>
        <v>4114.3600000000006</v>
      </c>
      <c r="T28" s="21">
        <f t="shared" si="16"/>
        <v>4114.3600000000006</v>
      </c>
      <c r="U28" s="21">
        <f t="shared" si="14"/>
        <v>5979.3600000000006</v>
      </c>
    </row>
    <row r="29" spans="1:21" x14ac:dyDescent="0.25">
      <c r="A29" s="18"/>
      <c r="B29" s="19"/>
      <c r="C29" s="20"/>
      <c r="D29" s="20"/>
      <c r="E29" s="20"/>
      <c r="F29" s="20"/>
      <c r="G29" s="20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4"/>
    </row>
    <row r="30" spans="1:21" x14ac:dyDescent="0.25">
      <c r="A30" s="8">
        <v>4</v>
      </c>
      <c r="B30" s="9" t="s">
        <v>68</v>
      </c>
      <c r="C30" s="10" t="s">
        <v>2</v>
      </c>
      <c r="D30" s="10" t="s">
        <v>3</v>
      </c>
      <c r="E30" s="10" t="s">
        <v>4</v>
      </c>
      <c r="F30" s="10" t="s">
        <v>5</v>
      </c>
      <c r="G30" s="10" t="s">
        <v>6</v>
      </c>
      <c r="H30" s="10" t="s">
        <v>7</v>
      </c>
      <c r="I30" s="11" t="s">
        <v>8</v>
      </c>
      <c r="J30" s="11" t="s">
        <v>9</v>
      </c>
      <c r="K30" s="11" t="s">
        <v>10</v>
      </c>
      <c r="L30" s="11" t="s">
        <v>11</v>
      </c>
      <c r="M30" s="11" t="s">
        <v>12</v>
      </c>
      <c r="N30" s="11" t="s">
        <v>13</v>
      </c>
      <c r="O30" s="11" t="s">
        <v>14</v>
      </c>
      <c r="P30" s="11" t="s">
        <v>15</v>
      </c>
      <c r="Q30" s="11" t="s">
        <v>16</v>
      </c>
      <c r="R30" s="11" t="s">
        <v>17</v>
      </c>
      <c r="S30" s="11" t="s">
        <v>18</v>
      </c>
      <c r="T30" s="11" t="s">
        <v>19</v>
      </c>
      <c r="U30" s="8" t="s">
        <v>20</v>
      </c>
    </row>
    <row r="31" spans="1:21" x14ac:dyDescent="0.25">
      <c r="A31" s="12">
        <v>4.0999999999999996</v>
      </c>
      <c r="B31" s="22" t="s">
        <v>69</v>
      </c>
      <c r="C31" s="14" t="s">
        <v>70</v>
      </c>
      <c r="D31" s="14" t="s">
        <v>57</v>
      </c>
      <c r="E31" s="14">
        <v>1</v>
      </c>
      <c r="F31" s="14" t="s">
        <v>24</v>
      </c>
      <c r="G31" s="15">
        <v>30000</v>
      </c>
      <c r="H31" s="16">
        <f>SUM(I31:T31)</f>
        <v>6000</v>
      </c>
      <c r="I31" s="15">
        <v>500</v>
      </c>
      <c r="J31" s="15">
        <v>500</v>
      </c>
      <c r="K31" s="15">
        <v>500</v>
      </c>
      <c r="L31" s="15">
        <v>500</v>
      </c>
      <c r="M31" s="15">
        <v>500</v>
      </c>
      <c r="N31" s="15">
        <v>500</v>
      </c>
      <c r="O31" s="15">
        <v>500</v>
      </c>
      <c r="P31" s="15">
        <v>500</v>
      </c>
      <c r="Q31" s="15">
        <v>500</v>
      </c>
      <c r="R31" s="15">
        <v>500</v>
      </c>
      <c r="S31" s="15">
        <v>500</v>
      </c>
      <c r="T31" s="15">
        <v>500</v>
      </c>
      <c r="U31" s="15">
        <f>AVERAGE(I31:T31)</f>
        <v>500</v>
      </c>
    </row>
    <row r="32" spans="1:21" x14ac:dyDescent="0.25">
      <c r="A32" s="12">
        <v>4.2</v>
      </c>
      <c r="B32" s="22" t="s">
        <v>71</v>
      </c>
      <c r="C32" s="14" t="s">
        <v>70</v>
      </c>
      <c r="D32" s="14" t="s">
        <v>57</v>
      </c>
      <c r="E32" s="14">
        <v>1</v>
      </c>
      <c r="F32" s="14" t="s">
        <v>72</v>
      </c>
      <c r="G32" s="15">
        <v>22500</v>
      </c>
      <c r="H32" s="16">
        <v>22500</v>
      </c>
      <c r="I32" s="15">
        <f t="shared" ref="I32:T32" si="17">$H32/12</f>
        <v>1875</v>
      </c>
      <c r="J32" s="15">
        <f t="shared" si="17"/>
        <v>1875</v>
      </c>
      <c r="K32" s="15">
        <f t="shared" si="17"/>
        <v>1875</v>
      </c>
      <c r="L32" s="15">
        <f t="shared" si="17"/>
        <v>1875</v>
      </c>
      <c r="M32" s="15">
        <f t="shared" si="17"/>
        <v>1875</v>
      </c>
      <c r="N32" s="15">
        <f t="shared" si="17"/>
        <v>1875</v>
      </c>
      <c r="O32" s="15">
        <f t="shared" si="17"/>
        <v>1875</v>
      </c>
      <c r="P32" s="15">
        <f t="shared" si="17"/>
        <v>1875</v>
      </c>
      <c r="Q32" s="15">
        <f t="shared" si="17"/>
        <v>1875</v>
      </c>
      <c r="R32" s="15">
        <f t="shared" si="17"/>
        <v>1875</v>
      </c>
      <c r="S32" s="15">
        <f t="shared" si="17"/>
        <v>1875</v>
      </c>
      <c r="T32" s="15">
        <f t="shared" si="17"/>
        <v>1875</v>
      </c>
      <c r="U32" s="15">
        <f>AVERAGE(I32:T32)</f>
        <v>1875</v>
      </c>
    </row>
    <row r="33" spans="1:21" x14ac:dyDescent="0.25">
      <c r="A33" s="18"/>
      <c r="B33" s="19"/>
      <c r="C33" s="20"/>
      <c r="D33" s="20"/>
      <c r="E33" s="20"/>
      <c r="F33" s="20"/>
      <c r="G33" s="20" t="s">
        <v>27</v>
      </c>
      <c r="H33" s="21">
        <f t="shared" ref="H33:T33" si="18">SUM(H31:H32)</f>
        <v>28500</v>
      </c>
      <c r="I33" s="21">
        <f t="shared" si="18"/>
        <v>2375</v>
      </c>
      <c r="J33" s="21">
        <f t="shared" si="18"/>
        <v>2375</v>
      </c>
      <c r="K33" s="21">
        <f t="shared" si="18"/>
        <v>2375</v>
      </c>
      <c r="L33" s="21">
        <f t="shared" si="18"/>
        <v>2375</v>
      </c>
      <c r="M33" s="21">
        <f t="shared" si="18"/>
        <v>2375</v>
      </c>
      <c r="N33" s="21">
        <f t="shared" si="18"/>
        <v>2375</v>
      </c>
      <c r="O33" s="21">
        <f t="shared" si="18"/>
        <v>2375</v>
      </c>
      <c r="P33" s="21">
        <f t="shared" si="18"/>
        <v>2375</v>
      </c>
      <c r="Q33" s="21">
        <f t="shared" si="18"/>
        <v>2375</v>
      </c>
      <c r="R33" s="21">
        <f t="shared" si="18"/>
        <v>2375</v>
      </c>
      <c r="S33" s="21">
        <f t="shared" si="18"/>
        <v>2375</v>
      </c>
      <c r="T33" s="21">
        <f t="shared" si="18"/>
        <v>2375</v>
      </c>
      <c r="U33" s="21">
        <f>AVERAGE(I33:T33)</f>
        <v>2375</v>
      </c>
    </row>
    <row r="34" spans="1:21" x14ac:dyDescent="0.25">
      <c r="A34" s="18"/>
      <c r="B34" s="19"/>
      <c r="C34" s="20"/>
      <c r="D34" s="20"/>
      <c r="E34" s="20"/>
      <c r="F34" s="20"/>
      <c r="G34" s="20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4"/>
    </row>
    <row r="35" spans="1:21" x14ac:dyDescent="0.25">
      <c r="A35" s="8">
        <v>5</v>
      </c>
      <c r="B35" s="9" t="s">
        <v>73</v>
      </c>
      <c r="C35" s="10" t="s">
        <v>2</v>
      </c>
      <c r="D35" s="10" t="s">
        <v>3</v>
      </c>
      <c r="E35" s="10" t="s">
        <v>4</v>
      </c>
      <c r="F35" s="10" t="s">
        <v>5</v>
      </c>
      <c r="G35" s="10" t="s">
        <v>6</v>
      </c>
      <c r="H35" s="10" t="s">
        <v>7</v>
      </c>
      <c r="I35" s="11" t="s">
        <v>8</v>
      </c>
      <c r="J35" s="11" t="s">
        <v>9</v>
      </c>
      <c r="K35" s="11" t="s">
        <v>10</v>
      </c>
      <c r="L35" s="11" t="s">
        <v>11</v>
      </c>
      <c r="M35" s="11" t="s">
        <v>12</v>
      </c>
      <c r="N35" s="11" t="s">
        <v>13</v>
      </c>
      <c r="O35" s="11" t="s">
        <v>14</v>
      </c>
      <c r="P35" s="11" t="s">
        <v>15</v>
      </c>
      <c r="Q35" s="11" t="s">
        <v>16</v>
      </c>
      <c r="R35" s="11" t="s">
        <v>17</v>
      </c>
      <c r="S35" s="11" t="s">
        <v>18</v>
      </c>
      <c r="T35" s="11" t="s">
        <v>19</v>
      </c>
      <c r="U35" s="8" t="s">
        <v>20</v>
      </c>
    </row>
    <row r="36" spans="1:21" ht="30" x14ac:dyDescent="0.25">
      <c r="A36" s="12">
        <v>5.0999999999999996</v>
      </c>
      <c r="B36" s="22" t="s">
        <v>74</v>
      </c>
      <c r="C36" s="14" t="s">
        <v>75</v>
      </c>
      <c r="D36" s="14" t="s">
        <v>57</v>
      </c>
      <c r="E36" s="14">
        <v>1</v>
      </c>
      <c r="F36" s="14" t="s">
        <v>72</v>
      </c>
      <c r="G36" s="15">
        <v>200</v>
      </c>
      <c r="H36" s="16">
        <f>SUM(I36:T36)</f>
        <v>2400</v>
      </c>
      <c r="I36" s="15">
        <f t="shared" ref="I36:T36" si="19">$G36*$E36</f>
        <v>200</v>
      </c>
      <c r="J36" s="15">
        <f t="shared" si="19"/>
        <v>200</v>
      </c>
      <c r="K36" s="15">
        <f t="shared" si="19"/>
        <v>200</v>
      </c>
      <c r="L36" s="15">
        <f t="shared" si="19"/>
        <v>200</v>
      </c>
      <c r="M36" s="15">
        <f t="shared" si="19"/>
        <v>200</v>
      </c>
      <c r="N36" s="15">
        <f t="shared" si="19"/>
        <v>200</v>
      </c>
      <c r="O36" s="15">
        <f t="shared" si="19"/>
        <v>200</v>
      </c>
      <c r="P36" s="15">
        <f t="shared" si="19"/>
        <v>200</v>
      </c>
      <c r="Q36" s="15">
        <f t="shared" si="19"/>
        <v>200</v>
      </c>
      <c r="R36" s="15">
        <f t="shared" si="19"/>
        <v>200</v>
      </c>
      <c r="S36" s="15">
        <f t="shared" si="19"/>
        <v>200</v>
      </c>
      <c r="T36" s="15">
        <f t="shared" si="19"/>
        <v>200</v>
      </c>
      <c r="U36" s="15">
        <f>AVERAGE(I36:T36)</f>
        <v>200</v>
      </c>
    </row>
    <row r="37" spans="1:21" x14ac:dyDescent="0.25">
      <c r="A37" s="18"/>
      <c r="B37" s="19"/>
      <c r="C37" s="20"/>
      <c r="D37" s="20"/>
      <c r="E37" s="20"/>
      <c r="F37" s="20"/>
      <c r="G37" s="20" t="s">
        <v>27</v>
      </c>
      <c r="H37" s="21">
        <f t="shared" ref="H37:T37" si="20">SUM(H36)</f>
        <v>2400</v>
      </c>
      <c r="I37" s="21">
        <f t="shared" si="20"/>
        <v>200</v>
      </c>
      <c r="J37" s="21">
        <f t="shared" si="20"/>
        <v>200</v>
      </c>
      <c r="K37" s="21">
        <f t="shared" si="20"/>
        <v>200</v>
      </c>
      <c r="L37" s="21">
        <f t="shared" si="20"/>
        <v>200</v>
      </c>
      <c r="M37" s="21">
        <f t="shared" si="20"/>
        <v>200</v>
      </c>
      <c r="N37" s="21">
        <f t="shared" si="20"/>
        <v>200</v>
      </c>
      <c r="O37" s="21">
        <f t="shared" si="20"/>
        <v>200</v>
      </c>
      <c r="P37" s="21">
        <f t="shared" si="20"/>
        <v>200</v>
      </c>
      <c r="Q37" s="21">
        <f t="shared" si="20"/>
        <v>200</v>
      </c>
      <c r="R37" s="21">
        <f t="shared" si="20"/>
        <v>200</v>
      </c>
      <c r="S37" s="21">
        <f t="shared" si="20"/>
        <v>200</v>
      </c>
      <c r="T37" s="21">
        <f t="shared" si="20"/>
        <v>200</v>
      </c>
      <c r="U37" s="21">
        <f>AVERAGE(I37:T37)</f>
        <v>200</v>
      </c>
    </row>
    <row r="38" spans="1:21" x14ac:dyDescent="0.25">
      <c r="A38" s="5"/>
      <c r="B38" s="25"/>
      <c r="C38" s="7"/>
      <c r="D38" s="7"/>
      <c r="E38" s="7"/>
      <c r="F38" s="7"/>
      <c r="G38" s="26"/>
      <c r="H38" s="27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5"/>
    </row>
    <row r="39" spans="1:21" x14ac:dyDescent="0.25">
      <c r="A39" s="8">
        <v>6</v>
      </c>
      <c r="B39" s="9" t="s">
        <v>76</v>
      </c>
      <c r="C39" s="10" t="s">
        <v>2</v>
      </c>
      <c r="D39" s="10" t="s">
        <v>3</v>
      </c>
      <c r="E39" s="10" t="s">
        <v>4</v>
      </c>
      <c r="F39" s="10" t="s">
        <v>5</v>
      </c>
      <c r="G39" s="10" t="s">
        <v>6</v>
      </c>
      <c r="H39" s="10" t="s">
        <v>7</v>
      </c>
      <c r="I39" s="11" t="s">
        <v>8</v>
      </c>
      <c r="J39" s="11" t="s">
        <v>9</v>
      </c>
      <c r="K39" s="11" t="s">
        <v>10</v>
      </c>
      <c r="L39" s="11" t="s">
        <v>11</v>
      </c>
      <c r="M39" s="11" t="s">
        <v>12</v>
      </c>
      <c r="N39" s="11" t="s">
        <v>13</v>
      </c>
      <c r="O39" s="11" t="s">
        <v>14</v>
      </c>
      <c r="P39" s="11" t="s">
        <v>15</v>
      </c>
      <c r="Q39" s="11" t="s">
        <v>16</v>
      </c>
      <c r="R39" s="11" t="s">
        <v>17</v>
      </c>
      <c r="S39" s="11" t="s">
        <v>18</v>
      </c>
      <c r="T39" s="11" t="s">
        <v>19</v>
      </c>
      <c r="U39" s="8" t="s">
        <v>20</v>
      </c>
    </row>
    <row r="40" spans="1:21" x14ac:dyDescent="0.25">
      <c r="A40" s="12">
        <v>6.1</v>
      </c>
      <c r="B40" s="13" t="s">
        <v>77</v>
      </c>
      <c r="C40" s="14" t="s">
        <v>78</v>
      </c>
      <c r="D40" s="14" t="s">
        <v>79</v>
      </c>
      <c r="E40" s="14">
        <v>1</v>
      </c>
      <c r="F40" s="14" t="s">
        <v>24</v>
      </c>
      <c r="G40" s="15">
        <v>3000</v>
      </c>
      <c r="H40" s="15">
        <f t="shared" ref="H40:H47" si="21">SUM(I40:T40)</f>
        <v>6000</v>
      </c>
      <c r="I40" s="15">
        <v>0</v>
      </c>
      <c r="J40" s="15">
        <v>0</v>
      </c>
      <c r="K40" s="15">
        <v>3000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3000</v>
      </c>
      <c r="R40" s="15">
        <v>0</v>
      </c>
      <c r="S40" s="15">
        <v>0</v>
      </c>
      <c r="T40" s="15">
        <v>0</v>
      </c>
      <c r="U40" s="15">
        <f t="shared" ref="U40:U48" si="22">AVERAGE(I40:T40)</f>
        <v>500</v>
      </c>
    </row>
    <row r="41" spans="1:21" x14ac:dyDescent="0.25">
      <c r="A41" s="12">
        <v>6.2</v>
      </c>
      <c r="B41" s="13" t="s">
        <v>80</v>
      </c>
      <c r="C41" s="14" t="s">
        <v>81</v>
      </c>
      <c r="D41" s="14" t="s">
        <v>79</v>
      </c>
      <c r="E41" s="14">
        <v>2</v>
      </c>
      <c r="F41" s="14" t="s">
        <v>82</v>
      </c>
      <c r="G41" s="15">
        <v>754</v>
      </c>
      <c r="H41" s="15">
        <f t="shared" si="21"/>
        <v>3016</v>
      </c>
      <c r="I41" s="15">
        <v>0</v>
      </c>
      <c r="J41" s="15">
        <v>0</v>
      </c>
      <c r="K41" s="15">
        <f>G41*E41</f>
        <v>1508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f>G41*E41</f>
        <v>1508</v>
      </c>
      <c r="R41" s="15">
        <v>0</v>
      </c>
      <c r="S41" s="15">
        <v>0</v>
      </c>
      <c r="T41" s="15">
        <v>0</v>
      </c>
      <c r="U41" s="15">
        <f t="shared" si="22"/>
        <v>251.33333333333334</v>
      </c>
    </row>
    <row r="42" spans="1:21" x14ac:dyDescent="0.25">
      <c r="A42" s="12">
        <v>6.3</v>
      </c>
      <c r="B42" s="13" t="s">
        <v>83</v>
      </c>
      <c r="C42" s="14" t="s">
        <v>78</v>
      </c>
      <c r="D42" s="14" t="s">
        <v>79</v>
      </c>
      <c r="E42" s="14">
        <v>1</v>
      </c>
      <c r="F42" s="14" t="s">
        <v>24</v>
      </c>
      <c r="G42" s="15">
        <v>3000</v>
      </c>
      <c r="H42" s="15">
        <f t="shared" si="21"/>
        <v>6000</v>
      </c>
      <c r="I42" s="15">
        <v>0</v>
      </c>
      <c r="J42" s="15">
        <v>0</v>
      </c>
      <c r="K42" s="15">
        <v>3000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3000</v>
      </c>
      <c r="R42" s="15">
        <v>0</v>
      </c>
      <c r="S42" s="15">
        <v>0</v>
      </c>
      <c r="T42" s="15">
        <v>0</v>
      </c>
      <c r="U42" s="15">
        <f t="shared" si="22"/>
        <v>500</v>
      </c>
    </row>
    <row r="43" spans="1:21" x14ac:dyDescent="0.25">
      <c r="A43" s="12">
        <v>6.4</v>
      </c>
      <c r="B43" s="13" t="s">
        <v>80</v>
      </c>
      <c r="C43" s="14" t="s">
        <v>84</v>
      </c>
      <c r="D43" s="14" t="s">
        <v>79</v>
      </c>
      <c r="E43" s="14">
        <v>2</v>
      </c>
      <c r="F43" s="14" t="s">
        <v>82</v>
      </c>
      <c r="G43" s="15">
        <v>754</v>
      </c>
      <c r="H43" s="15">
        <f t="shared" si="21"/>
        <v>3016</v>
      </c>
      <c r="I43" s="15">
        <v>0</v>
      </c>
      <c r="J43" s="15">
        <v>0</v>
      </c>
      <c r="K43" s="15">
        <f>G43*E43</f>
        <v>1508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f>G43*E43</f>
        <v>1508</v>
      </c>
      <c r="R43" s="15">
        <v>0</v>
      </c>
      <c r="S43" s="15">
        <v>0</v>
      </c>
      <c r="T43" s="15">
        <v>0</v>
      </c>
      <c r="U43" s="15">
        <f t="shared" si="22"/>
        <v>251.33333333333334</v>
      </c>
    </row>
    <row r="44" spans="1:21" x14ac:dyDescent="0.25">
      <c r="A44" s="12">
        <v>6.5</v>
      </c>
      <c r="B44" s="13" t="s">
        <v>85</v>
      </c>
      <c r="C44" s="14" t="s">
        <v>78</v>
      </c>
      <c r="D44" s="14" t="s">
        <v>79</v>
      </c>
      <c r="E44" s="14">
        <v>1</v>
      </c>
      <c r="F44" s="14" t="s">
        <v>24</v>
      </c>
      <c r="G44" s="15">
        <v>3000</v>
      </c>
      <c r="H44" s="15">
        <f t="shared" si="21"/>
        <v>6000</v>
      </c>
      <c r="I44" s="15">
        <v>0</v>
      </c>
      <c r="J44" s="15">
        <v>0</v>
      </c>
      <c r="K44" s="15">
        <v>3000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3000</v>
      </c>
      <c r="R44" s="15">
        <v>0</v>
      </c>
      <c r="S44" s="15">
        <v>0</v>
      </c>
      <c r="T44" s="15">
        <v>0</v>
      </c>
      <c r="U44" s="15">
        <f t="shared" si="22"/>
        <v>500</v>
      </c>
    </row>
    <row r="45" spans="1:21" x14ac:dyDescent="0.25">
      <c r="A45" s="12">
        <v>6.6</v>
      </c>
      <c r="B45" s="13" t="s">
        <v>80</v>
      </c>
      <c r="C45" s="14" t="s">
        <v>86</v>
      </c>
      <c r="D45" s="14" t="s">
        <v>79</v>
      </c>
      <c r="E45" s="14">
        <v>5</v>
      </c>
      <c r="F45" s="14" t="s">
        <v>82</v>
      </c>
      <c r="G45" s="15">
        <v>499</v>
      </c>
      <c r="H45" s="15">
        <f t="shared" si="21"/>
        <v>7485</v>
      </c>
      <c r="I45" s="15">
        <v>0</v>
      </c>
      <c r="J45" s="15">
        <v>0</v>
      </c>
      <c r="K45" s="15">
        <f>G45*E45</f>
        <v>2495</v>
      </c>
      <c r="L45" s="15">
        <v>0</v>
      </c>
      <c r="M45" s="15">
        <v>0</v>
      </c>
      <c r="N45" s="15">
        <f>E45*G45</f>
        <v>2495</v>
      </c>
      <c r="O45" s="15">
        <v>0</v>
      </c>
      <c r="P45" s="15">
        <v>0</v>
      </c>
      <c r="Q45" s="15">
        <f>E45*G45</f>
        <v>2495</v>
      </c>
      <c r="R45" s="15">
        <v>0</v>
      </c>
      <c r="S45" s="15">
        <v>0</v>
      </c>
      <c r="T45" s="15">
        <v>0</v>
      </c>
      <c r="U45" s="15">
        <f t="shared" si="22"/>
        <v>623.75</v>
      </c>
    </row>
    <row r="46" spans="1:21" ht="30" x14ac:dyDescent="0.25">
      <c r="A46" s="12">
        <v>6.7</v>
      </c>
      <c r="B46" s="13" t="s">
        <v>87</v>
      </c>
      <c r="C46" s="14" t="s">
        <v>78</v>
      </c>
      <c r="D46" s="14" t="s">
        <v>79</v>
      </c>
      <c r="E46" s="14">
        <v>1</v>
      </c>
      <c r="F46" s="14" t="s">
        <v>24</v>
      </c>
      <c r="G46" s="15">
        <v>3000</v>
      </c>
      <c r="H46" s="15">
        <f t="shared" si="21"/>
        <v>9000</v>
      </c>
      <c r="I46" s="15">
        <v>0</v>
      </c>
      <c r="J46" s="15">
        <v>0</v>
      </c>
      <c r="K46" s="15">
        <v>3000</v>
      </c>
      <c r="L46" s="15">
        <v>0</v>
      </c>
      <c r="M46" s="15">
        <v>0</v>
      </c>
      <c r="N46" s="15">
        <v>3000</v>
      </c>
      <c r="O46" s="15">
        <v>0</v>
      </c>
      <c r="P46" s="15">
        <v>0</v>
      </c>
      <c r="Q46" s="15">
        <v>3000</v>
      </c>
      <c r="R46" s="15">
        <v>0</v>
      </c>
      <c r="S46" s="15">
        <v>0</v>
      </c>
      <c r="T46" s="15">
        <v>0</v>
      </c>
      <c r="U46" s="15">
        <f t="shared" si="22"/>
        <v>750</v>
      </c>
    </row>
    <row r="47" spans="1:21" x14ac:dyDescent="0.25">
      <c r="A47" s="12">
        <v>6.8</v>
      </c>
      <c r="B47" s="13" t="s">
        <v>88</v>
      </c>
      <c r="C47" s="14" t="s">
        <v>89</v>
      </c>
      <c r="D47" s="14" t="s">
        <v>79</v>
      </c>
      <c r="E47" s="14">
        <v>1</v>
      </c>
      <c r="F47" s="14" t="s">
        <v>24</v>
      </c>
      <c r="G47" s="15">
        <f>K47</f>
        <v>754</v>
      </c>
      <c r="H47" s="15">
        <f t="shared" si="21"/>
        <v>754</v>
      </c>
      <c r="I47" s="15">
        <v>0</v>
      </c>
      <c r="J47" s="15">
        <v>0</v>
      </c>
      <c r="K47" s="15">
        <v>754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f t="shared" si="22"/>
        <v>62.833333333333336</v>
      </c>
    </row>
    <row r="48" spans="1:21" x14ac:dyDescent="0.25">
      <c r="A48" s="18"/>
      <c r="B48" s="19"/>
      <c r="C48" s="20"/>
      <c r="D48" s="20"/>
      <c r="E48" s="20"/>
      <c r="F48" s="20"/>
      <c r="G48" s="20" t="s">
        <v>27</v>
      </c>
      <c r="H48" s="21">
        <f t="shared" ref="H48:T48" si="23">SUM(H40:H47)</f>
        <v>41271</v>
      </c>
      <c r="I48" s="21">
        <f t="shared" si="23"/>
        <v>0</v>
      </c>
      <c r="J48" s="21">
        <f t="shared" si="23"/>
        <v>0</v>
      </c>
      <c r="K48" s="21">
        <f t="shared" si="23"/>
        <v>18265</v>
      </c>
      <c r="L48" s="21">
        <f t="shared" si="23"/>
        <v>0</v>
      </c>
      <c r="M48" s="21">
        <f t="shared" si="23"/>
        <v>0</v>
      </c>
      <c r="N48" s="21">
        <f t="shared" si="23"/>
        <v>5495</v>
      </c>
      <c r="O48" s="21">
        <f t="shared" si="23"/>
        <v>0</v>
      </c>
      <c r="P48" s="21">
        <f t="shared" si="23"/>
        <v>0</v>
      </c>
      <c r="Q48" s="21">
        <f t="shared" si="23"/>
        <v>17511</v>
      </c>
      <c r="R48" s="21">
        <f t="shared" si="23"/>
        <v>0</v>
      </c>
      <c r="S48" s="21">
        <f t="shared" si="23"/>
        <v>0</v>
      </c>
      <c r="T48" s="21">
        <f t="shared" si="23"/>
        <v>0</v>
      </c>
      <c r="U48" s="21">
        <f t="shared" si="22"/>
        <v>3439.25</v>
      </c>
    </row>
    <row r="49" spans="1:21" x14ac:dyDescent="0.25">
      <c r="A49" s="28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5"/>
    </row>
    <row r="50" spans="1:21" x14ac:dyDescent="0.25">
      <c r="A50" s="8">
        <v>7</v>
      </c>
      <c r="B50" s="29" t="s">
        <v>90</v>
      </c>
      <c r="C50" s="10" t="s">
        <v>2</v>
      </c>
      <c r="D50" s="10" t="s">
        <v>3</v>
      </c>
      <c r="E50" s="10" t="s">
        <v>4</v>
      </c>
      <c r="F50" s="10" t="s">
        <v>5</v>
      </c>
      <c r="G50" s="10" t="s">
        <v>6</v>
      </c>
      <c r="H50" s="10" t="s">
        <v>7</v>
      </c>
      <c r="I50" s="11" t="s">
        <v>8</v>
      </c>
      <c r="J50" s="11" t="s">
        <v>9</v>
      </c>
      <c r="K50" s="11" t="s">
        <v>10</v>
      </c>
      <c r="L50" s="11" t="s">
        <v>11</v>
      </c>
      <c r="M50" s="11" t="s">
        <v>12</v>
      </c>
      <c r="N50" s="11" t="s">
        <v>13</v>
      </c>
      <c r="O50" s="11" t="s">
        <v>14</v>
      </c>
      <c r="P50" s="11" t="s">
        <v>15</v>
      </c>
      <c r="Q50" s="11" t="s">
        <v>16</v>
      </c>
      <c r="R50" s="11" t="s">
        <v>17</v>
      </c>
      <c r="S50" s="11" t="s">
        <v>18</v>
      </c>
      <c r="T50" s="11" t="s">
        <v>19</v>
      </c>
      <c r="U50" s="8" t="s">
        <v>20</v>
      </c>
    </row>
    <row r="51" spans="1:21" x14ac:dyDescent="0.25">
      <c r="A51" s="12">
        <v>7.1</v>
      </c>
      <c r="B51" s="13" t="s">
        <v>91</v>
      </c>
      <c r="C51" s="14" t="s">
        <v>62</v>
      </c>
      <c r="D51" s="14" t="s">
        <v>57</v>
      </c>
      <c r="E51" s="14">
        <v>1</v>
      </c>
      <c r="F51" s="14" t="s">
        <v>72</v>
      </c>
      <c r="G51" s="15">
        <v>500</v>
      </c>
      <c r="H51" s="15">
        <f>SUM(I51:T51)</f>
        <v>6000</v>
      </c>
      <c r="I51" s="15">
        <f t="shared" ref="I51:T51" si="24">$G51*$E51</f>
        <v>500</v>
      </c>
      <c r="J51" s="15">
        <f t="shared" si="24"/>
        <v>500</v>
      </c>
      <c r="K51" s="15">
        <f t="shared" si="24"/>
        <v>500</v>
      </c>
      <c r="L51" s="15">
        <f t="shared" si="24"/>
        <v>500</v>
      </c>
      <c r="M51" s="15">
        <f t="shared" si="24"/>
        <v>500</v>
      </c>
      <c r="N51" s="15">
        <f t="shared" si="24"/>
        <v>500</v>
      </c>
      <c r="O51" s="15">
        <f t="shared" si="24"/>
        <v>500</v>
      </c>
      <c r="P51" s="15">
        <f t="shared" si="24"/>
        <v>500</v>
      </c>
      <c r="Q51" s="15">
        <f t="shared" si="24"/>
        <v>500</v>
      </c>
      <c r="R51" s="15">
        <f t="shared" si="24"/>
        <v>500</v>
      </c>
      <c r="S51" s="15">
        <f t="shared" si="24"/>
        <v>500</v>
      </c>
      <c r="T51" s="15">
        <f t="shared" si="24"/>
        <v>500</v>
      </c>
      <c r="U51" s="15">
        <f>AVERAGE(I51:T51)</f>
        <v>500</v>
      </c>
    </row>
    <row r="52" spans="1:21" x14ac:dyDescent="0.25">
      <c r="A52" s="12">
        <v>7.2</v>
      </c>
      <c r="B52" s="13" t="s">
        <v>92</v>
      </c>
      <c r="C52" s="14" t="s">
        <v>62</v>
      </c>
      <c r="D52" s="14" t="s">
        <v>57</v>
      </c>
      <c r="E52" s="14">
        <v>2</v>
      </c>
      <c r="F52" s="14" t="s">
        <v>93</v>
      </c>
      <c r="G52" s="15">
        <v>3000</v>
      </c>
      <c r="H52" s="15">
        <f>SUM(I52:T52)</f>
        <v>6000</v>
      </c>
      <c r="I52" s="15">
        <v>500</v>
      </c>
      <c r="J52" s="15">
        <v>500</v>
      </c>
      <c r="K52" s="15">
        <v>500</v>
      </c>
      <c r="L52" s="15">
        <v>500</v>
      </c>
      <c r="M52" s="15">
        <v>500</v>
      </c>
      <c r="N52" s="15">
        <v>500</v>
      </c>
      <c r="O52" s="15">
        <v>500</v>
      </c>
      <c r="P52" s="15">
        <v>500</v>
      </c>
      <c r="Q52" s="15">
        <v>500</v>
      </c>
      <c r="R52" s="15">
        <v>500</v>
      </c>
      <c r="S52" s="15">
        <v>500</v>
      </c>
      <c r="T52" s="15">
        <v>500</v>
      </c>
      <c r="U52" s="15">
        <f>AVERAGE(I52:T52)</f>
        <v>500</v>
      </c>
    </row>
    <row r="53" spans="1:21" x14ac:dyDescent="0.25">
      <c r="A53" s="12">
        <v>7.3</v>
      </c>
      <c r="B53" s="13" t="s">
        <v>94</v>
      </c>
      <c r="C53" s="14" t="s">
        <v>62</v>
      </c>
      <c r="D53" s="14" t="s">
        <v>57</v>
      </c>
      <c r="E53" s="30">
        <v>100</v>
      </c>
      <c r="F53" s="30" t="s">
        <v>95</v>
      </c>
      <c r="G53" s="15">
        <v>6.94</v>
      </c>
      <c r="H53" s="15">
        <f>SUM(I53:T53)</f>
        <v>8328</v>
      </c>
      <c r="I53" s="15">
        <f t="shared" ref="I53:T54" si="25">$G53*$E53</f>
        <v>694</v>
      </c>
      <c r="J53" s="15">
        <f t="shared" si="25"/>
        <v>694</v>
      </c>
      <c r="K53" s="15">
        <f t="shared" si="25"/>
        <v>694</v>
      </c>
      <c r="L53" s="15">
        <f t="shared" si="25"/>
        <v>694</v>
      </c>
      <c r="M53" s="15">
        <f t="shared" si="25"/>
        <v>694</v>
      </c>
      <c r="N53" s="15">
        <f t="shared" si="25"/>
        <v>694</v>
      </c>
      <c r="O53" s="15">
        <f t="shared" si="25"/>
        <v>694</v>
      </c>
      <c r="P53" s="15">
        <f t="shared" si="25"/>
        <v>694</v>
      </c>
      <c r="Q53" s="15">
        <f t="shared" si="25"/>
        <v>694</v>
      </c>
      <c r="R53" s="15">
        <f t="shared" si="25"/>
        <v>694</v>
      </c>
      <c r="S53" s="15">
        <f t="shared" si="25"/>
        <v>694</v>
      </c>
      <c r="T53" s="15">
        <f t="shared" si="25"/>
        <v>694</v>
      </c>
      <c r="U53" s="15">
        <f>AVERAGE(I53:T53)</f>
        <v>694</v>
      </c>
    </row>
    <row r="54" spans="1:21" x14ac:dyDescent="0.25">
      <c r="A54" s="12">
        <v>7.4</v>
      </c>
      <c r="B54" s="13" t="s">
        <v>96</v>
      </c>
      <c r="C54" s="14" t="s">
        <v>62</v>
      </c>
      <c r="D54" s="14" t="s">
        <v>57</v>
      </c>
      <c r="E54" s="14">
        <v>5</v>
      </c>
      <c r="F54" s="30" t="s">
        <v>95</v>
      </c>
      <c r="G54" s="15">
        <v>22</v>
      </c>
      <c r="H54" s="15">
        <f>SUM(I54:T54)</f>
        <v>1320</v>
      </c>
      <c r="I54" s="15">
        <f t="shared" si="25"/>
        <v>110</v>
      </c>
      <c r="J54" s="15">
        <f t="shared" si="25"/>
        <v>110</v>
      </c>
      <c r="K54" s="15">
        <f t="shared" si="25"/>
        <v>110</v>
      </c>
      <c r="L54" s="15">
        <f t="shared" si="25"/>
        <v>110</v>
      </c>
      <c r="M54" s="15">
        <f t="shared" si="25"/>
        <v>110</v>
      </c>
      <c r="N54" s="15">
        <f t="shared" si="25"/>
        <v>110</v>
      </c>
      <c r="O54" s="15">
        <f t="shared" si="25"/>
        <v>110</v>
      </c>
      <c r="P54" s="15">
        <f t="shared" si="25"/>
        <v>110</v>
      </c>
      <c r="Q54" s="15">
        <f t="shared" si="25"/>
        <v>110</v>
      </c>
      <c r="R54" s="15">
        <f t="shared" si="25"/>
        <v>110</v>
      </c>
      <c r="S54" s="15">
        <f t="shared" si="25"/>
        <v>110</v>
      </c>
      <c r="T54" s="15">
        <f t="shared" si="25"/>
        <v>110</v>
      </c>
      <c r="U54" s="15">
        <f>AVERAGE(I54:T54)</f>
        <v>110</v>
      </c>
    </row>
    <row r="55" spans="1:21" x14ac:dyDescent="0.25">
      <c r="A55" s="5"/>
      <c r="B55" s="6"/>
      <c r="C55" s="7"/>
      <c r="D55" s="7"/>
      <c r="E55" s="7"/>
      <c r="F55" s="7"/>
      <c r="G55" s="20" t="s">
        <v>27</v>
      </c>
      <c r="H55" s="21">
        <f t="shared" ref="H55:T55" si="26">SUM(H51:H54)</f>
        <v>21648</v>
      </c>
      <c r="I55" s="21">
        <f t="shared" si="26"/>
        <v>1804</v>
      </c>
      <c r="J55" s="21">
        <f t="shared" si="26"/>
        <v>1804</v>
      </c>
      <c r="K55" s="21">
        <f t="shared" si="26"/>
        <v>1804</v>
      </c>
      <c r="L55" s="21">
        <f t="shared" si="26"/>
        <v>1804</v>
      </c>
      <c r="M55" s="21">
        <f t="shared" si="26"/>
        <v>1804</v>
      </c>
      <c r="N55" s="21">
        <f t="shared" si="26"/>
        <v>1804</v>
      </c>
      <c r="O55" s="21">
        <f t="shared" si="26"/>
        <v>1804</v>
      </c>
      <c r="P55" s="21">
        <f t="shared" si="26"/>
        <v>1804</v>
      </c>
      <c r="Q55" s="21">
        <f t="shared" si="26"/>
        <v>1804</v>
      </c>
      <c r="R55" s="21">
        <f t="shared" si="26"/>
        <v>1804</v>
      </c>
      <c r="S55" s="21">
        <f t="shared" si="26"/>
        <v>1804</v>
      </c>
      <c r="T55" s="21">
        <f t="shared" si="26"/>
        <v>1804</v>
      </c>
      <c r="U55" s="21">
        <f>AVERAGE(I55:T55)</f>
        <v>1804</v>
      </c>
    </row>
    <row r="56" spans="1:21" x14ac:dyDescent="0.25">
      <c r="A56" s="5"/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5"/>
    </row>
    <row r="57" spans="1:21" x14ac:dyDescent="0.25">
      <c r="A57" s="8">
        <v>8</v>
      </c>
      <c r="B57" s="29" t="s">
        <v>97</v>
      </c>
      <c r="C57" s="10" t="s">
        <v>2</v>
      </c>
      <c r="D57" s="10" t="s">
        <v>3</v>
      </c>
      <c r="E57" s="10" t="s">
        <v>4</v>
      </c>
      <c r="F57" s="10" t="s">
        <v>5</v>
      </c>
      <c r="G57" s="10" t="s">
        <v>6</v>
      </c>
      <c r="H57" s="10" t="s">
        <v>7</v>
      </c>
      <c r="I57" s="11" t="s">
        <v>8</v>
      </c>
      <c r="J57" s="11" t="s">
        <v>9</v>
      </c>
      <c r="K57" s="11" t="s">
        <v>10</v>
      </c>
      <c r="L57" s="11" t="s">
        <v>11</v>
      </c>
      <c r="M57" s="11" t="s">
        <v>12</v>
      </c>
      <c r="N57" s="11" t="s">
        <v>13</v>
      </c>
      <c r="O57" s="11" t="s">
        <v>14</v>
      </c>
      <c r="P57" s="11" t="s">
        <v>15</v>
      </c>
      <c r="Q57" s="11" t="s">
        <v>16</v>
      </c>
      <c r="R57" s="11" t="s">
        <v>17</v>
      </c>
      <c r="S57" s="11" t="s">
        <v>18</v>
      </c>
      <c r="T57" s="11" t="s">
        <v>19</v>
      </c>
      <c r="U57" s="8" t="s">
        <v>20</v>
      </c>
    </row>
    <row r="58" spans="1:21" x14ac:dyDescent="0.25">
      <c r="A58" s="12">
        <v>8.1</v>
      </c>
      <c r="B58" s="13" t="s">
        <v>98</v>
      </c>
      <c r="C58" s="30" t="s">
        <v>99</v>
      </c>
      <c r="D58" s="14" t="s">
        <v>57</v>
      </c>
      <c r="E58" s="30">
        <v>4</v>
      </c>
      <c r="F58" s="30" t="s">
        <v>24</v>
      </c>
      <c r="G58" s="15">
        <v>2470</v>
      </c>
      <c r="H58" s="15">
        <f t="shared" ref="H58:H63" si="27">SUM(I58:T58)</f>
        <v>9880</v>
      </c>
      <c r="I58" s="15">
        <v>0</v>
      </c>
      <c r="J58" s="15">
        <f>E58*G58</f>
        <v>9880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f t="shared" ref="U58:U64" si="28">AVERAGE(I58:T58)</f>
        <v>823.33333333333337</v>
      </c>
    </row>
    <row r="59" spans="1:21" x14ac:dyDescent="0.25">
      <c r="A59" s="12">
        <v>8.1999999999999993</v>
      </c>
      <c r="B59" s="13" t="s">
        <v>100</v>
      </c>
      <c r="C59" s="30" t="s">
        <v>99</v>
      </c>
      <c r="D59" s="30" t="s">
        <v>57</v>
      </c>
      <c r="E59" s="30">
        <v>4</v>
      </c>
      <c r="F59" s="30" t="s">
        <v>24</v>
      </c>
      <c r="G59" s="15">
        <v>30</v>
      </c>
      <c r="H59" s="15">
        <f t="shared" si="27"/>
        <v>1440</v>
      </c>
      <c r="I59" s="15">
        <f t="shared" ref="I59:T61" si="29">$E59*$G59</f>
        <v>120</v>
      </c>
      <c r="J59" s="15">
        <f t="shared" si="29"/>
        <v>120</v>
      </c>
      <c r="K59" s="15">
        <f t="shared" si="29"/>
        <v>120</v>
      </c>
      <c r="L59" s="15">
        <f t="shared" si="29"/>
        <v>120</v>
      </c>
      <c r="M59" s="15">
        <f t="shared" si="29"/>
        <v>120</v>
      </c>
      <c r="N59" s="15">
        <f t="shared" si="29"/>
        <v>120</v>
      </c>
      <c r="O59" s="15">
        <f t="shared" si="29"/>
        <v>120</v>
      </c>
      <c r="P59" s="15">
        <f t="shared" si="29"/>
        <v>120</v>
      </c>
      <c r="Q59" s="15">
        <f t="shared" si="29"/>
        <v>120</v>
      </c>
      <c r="R59" s="15">
        <f t="shared" si="29"/>
        <v>120</v>
      </c>
      <c r="S59" s="15">
        <f t="shared" si="29"/>
        <v>120</v>
      </c>
      <c r="T59" s="15">
        <f t="shared" si="29"/>
        <v>120</v>
      </c>
      <c r="U59" s="15">
        <f t="shared" si="28"/>
        <v>120</v>
      </c>
    </row>
    <row r="60" spans="1:21" x14ac:dyDescent="0.25">
      <c r="A60" s="12">
        <v>8.3000000000000007</v>
      </c>
      <c r="B60" s="13" t="s">
        <v>94</v>
      </c>
      <c r="C60" s="30" t="s">
        <v>99</v>
      </c>
      <c r="D60" s="30" t="s">
        <v>57</v>
      </c>
      <c r="E60" s="14">
        <v>80</v>
      </c>
      <c r="F60" s="14" t="s">
        <v>95</v>
      </c>
      <c r="G60" s="15">
        <v>6.94</v>
      </c>
      <c r="H60" s="15">
        <f t="shared" si="27"/>
        <v>6662.3999999999987</v>
      </c>
      <c r="I60" s="15">
        <f t="shared" si="29"/>
        <v>555.20000000000005</v>
      </c>
      <c r="J60" s="15">
        <f t="shared" si="29"/>
        <v>555.20000000000005</v>
      </c>
      <c r="K60" s="15">
        <f t="shared" si="29"/>
        <v>555.20000000000005</v>
      </c>
      <c r="L60" s="15">
        <f t="shared" si="29"/>
        <v>555.20000000000005</v>
      </c>
      <c r="M60" s="15">
        <f t="shared" si="29"/>
        <v>555.20000000000005</v>
      </c>
      <c r="N60" s="15">
        <f t="shared" si="29"/>
        <v>555.20000000000005</v>
      </c>
      <c r="O60" s="15">
        <f t="shared" si="29"/>
        <v>555.20000000000005</v>
      </c>
      <c r="P60" s="15">
        <f t="shared" si="29"/>
        <v>555.20000000000005</v>
      </c>
      <c r="Q60" s="15">
        <f t="shared" si="29"/>
        <v>555.20000000000005</v>
      </c>
      <c r="R60" s="15">
        <f t="shared" si="29"/>
        <v>555.20000000000005</v>
      </c>
      <c r="S60" s="15">
        <f t="shared" si="29"/>
        <v>555.20000000000005</v>
      </c>
      <c r="T60" s="15">
        <f t="shared" si="29"/>
        <v>555.20000000000005</v>
      </c>
      <c r="U60" s="15">
        <f t="shared" si="28"/>
        <v>555.19999999999993</v>
      </c>
    </row>
    <row r="61" spans="1:21" x14ac:dyDescent="0.25">
      <c r="A61" s="12">
        <v>8.4</v>
      </c>
      <c r="B61" s="13" t="s">
        <v>101</v>
      </c>
      <c r="C61" s="30" t="s">
        <v>99</v>
      </c>
      <c r="D61" s="30" t="s">
        <v>57</v>
      </c>
      <c r="E61" s="14">
        <v>10</v>
      </c>
      <c r="F61" s="14" t="s">
        <v>95</v>
      </c>
      <c r="G61" s="15">
        <v>17</v>
      </c>
      <c r="H61" s="15">
        <f t="shared" si="27"/>
        <v>2040</v>
      </c>
      <c r="I61" s="15">
        <f t="shared" si="29"/>
        <v>170</v>
      </c>
      <c r="J61" s="15">
        <f t="shared" si="29"/>
        <v>170</v>
      </c>
      <c r="K61" s="15">
        <f t="shared" si="29"/>
        <v>170</v>
      </c>
      <c r="L61" s="15">
        <f t="shared" si="29"/>
        <v>170</v>
      </c>
      <c r="M61" s="15">
        <f t="shared" si="29"/>
        <v>170</v>
      </c>
      <c r="N61" s="15">
        <f t="shared" si="29"/>
        <v>170</v>
      </c>
      <c r="O61" s="15">
        <f t="shared" si="29"/>
        <v>170</v>
      </c>
      <c r="P61" s="15">
        <f t="shared" si="29"/>
        <v>170</v>
      </c>
      <c r="Q61" s="15">
        <f t="shared" si="29"/>
        <v>170</v>
      </c>
      <c r="R61" s="15">
        <f t="shared" si="29"/>
        <v>170</v>
      </c>
      <c r="S61" s="15">
        <f t="shared" si="29"/>
        <v>170</v>
      </c>
      <c r="T61" s="15">
        <f t="shared" si="29"/>
        <v>170</v>
      </c>
      <c r="U61" s="15">
        <f t="shared" si="28"/>
        <v>170</v>
      </c>
    </row>
    <row r="62" spans="1:21" x14ac:dyDescent="0.25">
      <c r="A62" s="12">
        <v>8.5</v>
      </c>
      <c r="B62" s="13" t="s">
        <v>102</v>
      </c>
      <c r="C62" s="30" t="s">
        <v>99</v>
      </c>
      <c r="D62" s="30" t="s">
        <v>57</v>
      </c>
      <c r="E62" s="14">
        <v>100</v>
      </c>
      <c r="F62" s="14" t="s">
        <v>103</v>
      </c>
      <c r="G62" s="15">
        <v>7</v>
      </c>
      <c r="H62" s="15">
        <f t="shared" si="27"/>
        <v>8400</v>
      </c>
      <c r="I62" s="15">
        <f t="shared" ref="I62:T63" si="30">$G62*$E62</f>
        <v>700</v>
      </c>
      <c r="J62" s="15">
        <f t="shared" si="30"/>
        <v>700</v>
      </c>
      <c r="K62" s="15">
        <f t="shared" si="30"/>
        <v>700</v>
      </c>
      <c r="L62" s="15">
        <f t="shared" si="30"/>
        <v>700</v>
      </c>
      <c r="M62" s="15">
        <f t="shared" si="30"/>
        <v>700</v>
      </c>
      <c r="N62" s="15">
        <f t="shared" si="30"/>
        <v>700</v>
      </c>
      <c r="O62" s="15">
        <f t="shared" si="30"/>
        <v>700</v>
      </c>
      <c r="P62" s="15">
        <f t="shared" si="30"/>
        <v>700</v>
      </c>
      <c r="Q62" s="15">
        <f t="shared" si="30"/>
        <v>700</v>
      </c>
      <c r="R62" s="15">
        <f t="shared" si="30"/>
        <v>700</v>
      </c>
      <c r="S62" s="15">
        <f t="shared" si="30"/>
        <v>700</v>
      </c>
      <c r="T62" s="15">
        <f t="shared" si="30"/>
        <v>700</v>
      </c>
      <c r="U62" s="15">
        <f t="shared" si="28"/>
        <v>700</v>
      </c>
    </row>
    <row r="63" spans="1:21" x14ac:dyDescent="0.25">
      <c r="A63" s="12">
        <v>8.6</v>
      </c>
      <c r="B63" s="13" t="s">
        <v>104</v>
      </c>
      <c r="C63" s="30" t="s">
        <v>105</v>
      </c>
      <c r="D63" s="30" t="s">
        <v>57</v>
      </c>
      <c r="E63" s="30">
        <v>1</v>
      </c>
      <c r="F63" s="30" t="s">
        <v>72</v>
      </c>
      <c r="G63" s="15">
        <v>1000</v>
      </c>
      <c r="H63" s="15">
        <f t="shared" si="27"/>
        <v>12000</v>
      </c>
      <c r="I63" s="15">
        <f t="shared" si="30"/>
        <v>1000</v>
      </c>
      <c r="J63" s="15">
        <f t="shared" si="30"/>
        <v>1000</v>
      </c>
      <c r="K63" s="15">
        <f t="shared" si="30"/>
        <v>1000</v>
      </c>
      <c r="L63" s="15">
        <f t="shared" si="30"/>
        <v>1000</v>
      </c>
      <c r="M63" s="15">
        <f t="shared" si="30"/>
        <v>1000</v>
      </c>
      <c r="N63" s="15">
        <f t="shared" si="30"/>
        <v>1000</v>
      </c>
      <c r="O63" s="15">
        <f t="shared" si="30"/>
        <v>1000</v>
      </c>
      <c r="P63" s="15">
        <f t="shared" si="30"/>
        <v>1000</v>
      </c>
      <c r="Q63" s="15">
        <f t="shared" si="30"/>
        <v>1000</v>
      </c>
      <c r="R63" s="15">
        <f t="shared" si="30"/>
        <v>1000</v>
      </c>
      <c r="S63" s="15">
        <f t="shared" si="30"/>
        <v>1000</v>
      </c>
      <c r="T63" s="15">
        <f t="shared" si="30"/>
        <v>1000</v>
      </c>
      <c r="U63" s="15">
        <f t="shared" si="28"/>
        <v>1000</v>
      </c>
    </row>
    <row r="64" spans="1:21" x14ac:dyDescent="0.25">
      <c r="A64" s="24"/>
      <c r="B64" s="19"/>
      <c r="C64" s="20"/>
      <c r="D64" s="20"/>
      <c r="E64" s="20"/>
      <c r="F64" s="20"/>
      <c r="G64" s="20" t="s">
        <v>27</v>
      </c>
      <c r="H64" s="21">
        <f t="shared" ref="H64:T64" si="31">SUM(H58:H63)</f>
        <v>40422.399999999994</v>
      </c>
      <c r="I64" s="21">
        <f t="shared" si="31"/>
        <v>2545.1999999999998</v>
      </c>
      <c r="J64" s="21">
        <f t="shared" si="31"/>
        <v>12425.2</v>
      </c>
      <c r="K64" s="21">
        <f t="shared" si="31"/>
        <v>2545.1999999999998</v>
      </c>
      <c r="L64" s="21">
        <f t="shared" si="31"/>
        <v>2545.1999999999998</v>
      </c>
      <c r="M64" s="21">
        <f t="shared" si="31"/>
        <v>2545.1999999999998</v>
      </c>
      <c r="N64" s="21">
        <f t="shared" si="31"/>
        <v>2545.1999999999998</v>
      </c>
      <c r="O64" s="21">
        <f t="shared" si="31"/>
        <v>2545.1999999999998</v>
      </c>
      <c r="P64" s="21">
        <f t="shared" si="31"/>
        <v>2545.1999999999998</v>
      </c>
      <c r="Q64" s="21">
        <f t="shared" si="31"/>
        <v>2545.1999999999998</v>
      </c>
      <c r="R64" s="21">
        <f t="shared" si="31"/>
        <v>2545.1999999999998</v>
      </c>
      <c r="S64" s="21">
        <f t="shared" si="31"/>
        <v>2545.1999999999998</v>
      </c>
      <c r="T64" s="21">
        <f t="shared" si="31"/>
        <v>2545.1999999999998</v>
      </c>
      <c r="U64" s="21">
        <f t="shared" si="28"/>
        <v>3368.5333333333328</v>
      </c>
    </row>
    <row r="65" spans="1:21" x14ac:dyDescent="0.25">
      <c r="A65" s="5"/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5"/>
    </row>
    <row r="66" spans="1:21" x14ac:dyDescent="0.25">
      <c r="A66" s="8">
        <v>9</v>
      </c>
      <c r="B66" s="29" t="s">
        <v>106</v>
      </c>
      <c r="C66" s="10" t="s">
        <v>2</v>
      </c>
      <c r="D66" s="10" t="s">
        <v>3</v>
      </c>
      <c r="E66" s="10" t="s">
        <v>4</v>
      </c>
      <c r="F66" s="10" t="s">
        <v>5</v>
      </c>
      <c r="G66" s="10" t="s">
        <v>6</v>
      </c>
      <c r="H66" s="10" t="s">
        <v>7</v>
      </c>
      <c r="I66" s="11" t="s">
        <v>8</v>
      </c>
      <c r="J66" s="11" t="s">
        <v>9</v>
      </c>
      <c r="K66" s="11" t="s">
        <v>10</v>
      </c>
      <c r="L66" s="11" t="s">
        <v>11</v>
      </c>
      <c r="M66" s="11" t="s">
        <v>12</v>
      </c>
      <c r="N66" s="11" t="s">
        <v>13</v>
      </c>
      <c r="O66" s="11" t="s">
        <v>14</v>
      </c>
      <c r="P66" s="11" t="s">
        <v>15</v>
      </c>
      <c r="Q66" s="11" t="s">
        <v>16</v>
      </c>
      <c r="R66" s="11" t="s">
        <v>17</v>
      </c>
      <c r="S66" s="11" t="s">
        <v>18</v>
      </c>
      <c r="T66" s="11" t="s">
        <v>19</v>
      </c>
      <c r="U66" s="8" t="s">
        <v>20</v>
      </c>
    </row>
    <row r="67" spans="1:21" x14ac:dyDescent="0.25">
      <c r="A67" s="12">
        <v>9.1</v>
      </c>
      <c r="B67" s="13" t="s">
        <v>107</v>
      </c>
      <c r="C67" s="14" t="s">
        <v>108</v>
      </c>
      <c r="D67" s="14" t="s">
        <v>57</v>
      </c>
      <c r="E67" s="14">
        <v>1</v>
      </c>
      <c r="F67" s="14" t="s">
        <v>109</v>
      </c>
      <c r="G67" s="15">
        <v>200</v>
      </c>
      <c r="H67" s="15">
        <f>SUM(I67:T67)</f>
        <v>2400</v>
      </c>
      <c r="I67" s="15">
        <f t="shared" ref="I67:T67" si="32">$G67*$E67</f>
        <v>200</v>
      </c>
      <c r="J67" s="15">
        <f t="shared" si="32"/>
        <v>200</v>
      </c>
      <c r="K67" s="15">
        <f t="shared" si="32"/>
        <v>200</v>
      </c>
      <c r="L67" s="15">
        <f t="shared" si="32"/>
        <v>200</v>
      </c>
      <c r="M67" s="15">
        <f t="shared" si="32"/>
        <v>200</v>
      </c>
      <c r="N67" s="15">
        <f t="shared" si="32"/>
        <v>200</v>
      </c>
      <c r="O67" s="15">
        <f t="shared" si="32"/>
        <v>200</v>
      </c>
      <c r="P67" s="15">
        <f t="shared" si="32"/>
        <v>200</v>
      </c>
      <c r="Q67" s="15">
        <f t="shared" si="32"/>
        <v>200</v>
      </c>
      <c r="R67" s="15">
        <f t="shared" si="32"/>
        <v>200</v>
      </c>
      <c r="S67" s="15">
        <f t="shared" si="32"/>
        <v>200</v>
      </c>
      <c r="T67" s="15">
        <f t="shared" si="32"/>
        <v>200</v>
      </c>
      <c r="U67" s="15">
        <f>AVERAGE(I67:T67)</f>
        <v>200</v>
      </c>
    </row>
    <row r="68" spans="1:21" x14ac:dyDescent="0.25">
      <c r="A68" s="5"/>
      <c r="B68" s="6"/>
      <c r="C68" s="7"/>
      <c r="D68" s="7"/>
      <c r="E68" s="7"/>
      <c r="F68" s="7"/>
      <c r="G68" s="20" t="s">
        <v>27</v>
      </c>
      <c r="H68" s="21">
        <f t="shared" ref="H68:T68" si="33">SUM(H67)</f>
        <v>2400</v>
      </c>
      <c r="I68" s="21">
        <f t="shared" si="33"/>
        <v>200</v>
      </c>
      <c r="J68" s="21">
        <f t="shared" si="33"/>
        <v>200</v>
      </c>
      <c r="K68" s="21">
        <f t="shared" si="33"/>
        <v>200</v>
      </c>
      <c r="L68" s="21">
        <f t="shared" si="33"/>
        <v>200</v>
      </c>
      <c r="M68" s="21">
        <f t="shared" si="33"/>
        <v>200</v>
      </c>
      <c r="N68" s="21">
        <f t="shared" si="33"/>
        <v>200</v>
      </c>
      <c r="O68" s="21">
        <f t="shared" si="33"/>
        <v>200</v>
      </c>
      <c r="P68" s="21">
        <f t="shared" si="33"/>
        <v>200</v>
      </c>
      <c r="Q68" s="21">
        <f t="shared" si="33"/>
        <v>200</v>
      </c>
      <c r="R68" s="21">
        <f t="shared" si="33"/>
        <v>200</v>
      </c>
      <c r="S68" s="21">
        <f t="shared" si="33"/>
        <v>200</v>
      </c>
      <c r="T68" s="21">
        <f t="shared" si="33"/>
        <v>200</v>
      </c>
      <c r="U68" s="21">
        <f>AVERAGE(I68:T68)</f>
        <v>200</v>
      </c>
    </row>
    <row r="69" spans="1:21" x14ac:dyDescent="0.25">
      <c r="A69" s="5"/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5"/>
    </row>
    <row r="70" spans="1:21" x14ac:dyDescent="0.25">
      <c r="A70" s="8">
        <v>10</v>
      </c>
      <c r="B70" s="29" t="s">
        <v>110</v>
      </c>
      <c r="C70" s="10" t="s">
        <v>2</v>
      </c>
      <c r="D70" s="10" t="s">
        <v>3</v>
      </c>
      <c r="E70" s="10" t="s">
        <v>4</v>
      </c>
      <c r="F70" s="10" t="s">
        <v>5</v>
      </c>
      <c r="G70" s="10" t="s">
        <v>6</v>
      </c>
      <c r="H70" s="10" t="s">
        <v>7</v>
      </c>
      <c r="I70" s="11" t="s">
        <v>8</v>
      </c>
      <c r="J70" s="11" t="s">
        <v>9</v>
      </c>
      <c r="K70" s="11" t="s">
        <v>10</v>
      </c>
      <c r="L70" s="11" t="s">
        <v>11</v>
      </c>
      <c r="M70" s="11" t="s">
        <v>12</v>
      </c>
      <c r="N70" s="11" t="s">
        <v>13</v>
      </c>
      <c r="O70" s="11" t="s">
        <v>14</v>
      </c>
      <c r="P70" s="11" t="s">
        <v>15</v>
      </c>
      <c r="Q70" s="11" t="s">
        <v>16</v>
      </c>
      <c r="R70" s="11" t="s">
        <v>17</v>
      </c>
      <c r="S70" s="11" t="s">
        <v>18</v>
      </c>
      <c r="T70" s="11" t="s">
        <v>19</v>
      </c>
      <c r="U70" s="8" t="s">
        <v>20</v>
      </c>
    </row>
    <row r="71" spans="1:21" ht="30" x14ac:dyDescent="0.25">
      <c r="A71" s="31">
        <v>10.1</v>
      </c>
      <c r="B71" s="32" t="s">
        <v>111</v>
      </c>
      <c r="C71" s="33" t="s">
        <v>112</v>
      </c>
      <c r="D71" s="31" t="s">
        <v>57</v>
      </c>
      <c r="E71" s="31">
        <v>11</v>
      </c>
      <c r="F71" s="31" t="s">
        <v>109</v>
      </c>
      <c r="G71" s="34">
        <v>200</v>
      </c>
      <c r="H71" s="34">
        <f>SUM(I71:T71)</f>
        <v>6600</v>
      </c>
      <c r="I71" s="34">
        <f>$G71*$E71</f>
        <v>2200</v>
      </c>
      <c r="J71" s="34">
        <v>0</v>
      </c>
      <c r="K71" s="34">
        <v>0</v>
      </c>
      <c r="L71" s="34">
        <v>0</v>
      </c>
      <c r="M71" s="34">
        <f>$G71*$E71</f>
        <v>2200</v>
      </c>
      <c r="N71" s="34">
        <v>0</v>
      </c>
      <c r="O71" s="34">
        <v>0</v>
      </c>
      <c r="P71" s="34">
        <v>0</v>
      </c>
      <c r="Q71" s="34">
        <f>$G71*$E71</f>
        <v>2200</v>
      </c>
      <c r="R71" s="34">
        <v>0</v>
      </c>
      <c r="S71" s="34">
        <v>0</v>
      </c>
      <c r="T71" s="34">
        <v>0</v>
      </c>
      <c r="U71" s="34">
        <f>AVERAGE(I71:T71)</f>
        <v>550</v>
      </c>
    </row>
    <row r="72" spans="1:21" x14ac:dyDescent="0.25">
      <c r="A72" s="24"/>
      <c r="B72" s="19"/>
      <c r="C72" s="20"/>
      <c r="D72" s="20"/>
      <c r="E72" s="20"/>
      <c r="F72" s="20"/>
      <c r="G72" s="20" t="s">
        <v>27</v>
      </c>
      <c r="H72" s="21">
        <f t="shared" ref="H72:T72" si="34">SUM(H71)</f>
        <v>6600</v>
      </c>
      <c r="I72" s="21">
        <f t="shared" si="34"/>
        <v>2200</v>
      </c>
      <c r="J72" s="21">
        <f t="shared" si="34"/>
        <v>0</v>
      </c>
      <c r="K72" s="21">
        <f t="shared" si="34"/>
        <v>0</v>
      </c>
      <c r="L72" s="21">
        <f t="shared" si="34"/>
        <v>0</v>
      </c>
      <c r="M72" s="21">
        <f t="shared" si="34"/>
        <v>2200</v>
      </c>
      <c r="N72" s="21">
        <f t="shared" si="34"/>
        <v>0</v>
      </c>
      <c r="O72" s="21">
        <f t="shared" si="34"/>
        <v>0</v>
      </c>
      <c r="P72" s="21">
        <f t="shared" si="34"/>
        <v>0</v>
      </c>
      <c r="Q72" s="21">
        <f t="shared" si="34"/>
        <v>2200</v>
      </c>
      <c r="R72" s="21">
        <f t="shared" si="34"/>
        <v>0</v>
      </c>
      <c r="S72" s="21">
        <f t="shared" si="34"/>
        <v>0</v>
      </c>
      <c r="T72" s="21">
        <f t="shared" si="34"/>
        <v>0</v>
      </c>
      <c r="U72" s="21">
        <f>AVERAGE(I72:T72)</f>
        <v>550</v>
      </c>
    </row>
    <row r="73" spans="1:21" x14ac:dyDescent="0.25">
      <c r="A73" s="5"/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5"/>
    </row>
    <row r="74" spans="1:21" x14ac:dyDescent="0.25">
      <c r="A74" s="8">
        <v>11</v>
      </c>
      <c r="B74" s="29" t="s">
        <v>113</v>
      </c>
      <c r="C74" s="10" t="s">
        <v>2</v>
      </c>
      <c r="D74" s="10" t="s">
        <v>3</v>
      </c>
      <c r="E74" s="10" t="s">
        <v>4</v>
      </c>
      <c r="F74" s="10" t="s">
        <v>5</v>
      </c>
      <c r="G74" s="10" t="s">
        <v>6</v>
      </c>
      <c r="H74" s="10" t="s">
        <v>7</v>
      </c>
      <c r="I74" s="11" t="s">
        <v>8</v>
      </c>
      <c r="J74" s="11" t="s">
        <v>9</v>
      </c>
      <c r="K74" s="11" t="s">
        <v>10</v>
      </c>
      <c r="L74" s="11" t="s">
        <v>11</v>
      </c>
      <c r="M74" s="11" t="s">
        <v>12</v>
      </c>
      <c r="N74" s="11" t="s">
        <v>13</v>
      </c>
      <c r="O74" s="11" t="s">
        <v>14</v>
      </c>
      <c r="P74" s="11" t="s">
        <v>15</v>
      </c>
      <c r="Q74" s="11" t="s">
        <v>16</v>
      </c>
      <c r="R74" s="11" t="s">
        <v>17</v>
      </c>
      <c r="S74" s="11" t="s">
        <v>18</v>
      </c>
      <c r="T74" s="11" t="s">
        <v>19</v>
      </c>
      <c r="U74" s="8" t="s">
        <v>20</v>
      </c>
    </row>
    <row r="75" spans="1:21" x14ac:dyDescent="0.25">
      <c r="A75" s="12">
        <v>11.1</v>
      </c>
      <c r="B75" s="13" t="s">
        <v>114</v>
      </c>
      <c r="C75" s="14" t="s">
        <v>115</v>
      </c>
      <c r="D75" s="14" t="s">
        <v>57</v>
      </c>
      <c r="E75" s="14">
        <v>1</v>
      </c>
      <c r="F75" s="14" t="s">
        <v>72</v>
      </c>
      <c r="G75" s="15">
        <v>450</v>
      </c>
      <c r="H75" s="15">
        <f>SUM(I75:T75)</f>
        <v>2700</v>
      </c>
      <c r="I75" s="15">
        <v>0</v>
      </c>
      <c r="J75" s="15">
        <v>450</v>
      </c>
      <c r="K75" s="15">
        <v>0</v>
      </c>
      <c r="L75" s="15">
        <v>450</v>
      </c>
      <c r="M75" s="15">
        <v>0</v>
      </c>
      <c r="N75" s="15">
        <v>450</v>
      </c>
      <c r="O75" s="15">
        <v>0</v>
      </c>
      <c r="P75" s="15">
        <v>450</v>
      </c>
      <c r="Q75" s="15">
        <v>0</v>
      </c>
      <c r="R75" s="15">
        <v>450</v>
      </c>
      <c r="S75" s="15">
        <v>0</v>
      </c>
      <c r="T75" s="15">
        <v>450</v>
      </c>
      <c r="U75" s="15">
        <f>AVERAGE(I75:T75)</f>
        <v>225</v>
      </c>
    </row>
    <row r="76" spans="1:21" x14ac:dyDescent="0.25">
      <c r="A76" s="12">
        <v>11.2</v>
      </c>
      <c r="B76" s="13" t="s">
        <v>116</v>
      </c>
      <c r="C76" s="14" t="s">
        <v>115</v>
      </c>
      <c r="D76" s="14" t="s">
        <v>57</v>
      </c>
      <c r="E76" s="14">
        <v>1</v>
      </c>
      <c r="F76" s="14" t="s">
        <v>72</v>
      </c>
      <c r="G76" s="15">
        <v>130</v>
      </c>
      <c r="H76" s="15">
        <f>SUM(I76:T76)</f>
        <v>780</v>
      </c>
      <c r="I76" s="15">
        <v>0</v>
      </c>
      <c r="J76" s="15">
        <v>130</v>
      </c>
      <c r="K76" s="15">
        <v>0</v>
      </c>
      <c r="L76" s="15">
        <v>130</v>
      </c>
      <c r="M76" s="15">
        <v>0</v>
      </c>
      <c r="N76" s="15">
        <v>130</v>
      </c>
      <c r="O76" s="15">
        <v>0</v>
      </c>
      <c r="P76" s="15">
        <v>130</v>
      </c>
      <c r="Q76" s="15">
        <v>0</v>
      </c>
      <c r="R76" s="15">
        <v>130</v>
      </c>
      <c r="S76" s="15">
        <v>0</v>
      </c>
      <c r="T76" s="15">
        <v>130</v>
      </c>
      <c r="U76" s="15">
        <f>AVERAGE(I76:T76)</f>
        <v>65</v>
      </c>
    </row>
    <row r="77" spans="1:21" x14ac:dyDescent="0.25">
      <c r="A77" s="12">
        <v>11.3</v>
      </c>
      <c r="B77" s="13" t="s">
        <v>117</v>
      </c>
      <c r="C77" s="14" t="s">
        <v>115</v>
      </c>
      <c r="D77" s="14" t="s">
        <v>57</v>
      </c>
      <c r="E77" s="14">
        <v>1</v>
      </c>
      <c r="F77" s="14" t="s">
        <v>72</v>
      </c>
      <c r="G77" s="15">
        <v>300</v>
      </c>
      <c r="H77" s="15">
        <f>SUM(I77:T77)</f>
        <v>1800</v>
      </c>
      <c r="I77" s="15">
        <v>0</v>
      </c>
      <c r="J77" s="15">
        <v>300</v>
      </c>
      <c r="K77" s="15">
        <v>0</v>
      </c>
      <c r="L77" s="15">
        <v>300</v>
      </c>
      <c r="M77" s="15">
        <v>0</v>
      </c>
      <c r="N77" s="15">
        <v>300</v>
      </c>
      <c r="O77" s="15">
        <v>0</v>
      </c>
      <c r="P77" s="15">
        <v>300</v>
      </c>
      <c r="Q77" s="15">
        <v>0</v>
      </c>
      <c r="R77" s="15">
        <v>300</v>
      </c>
      <c r="S77" s="15">
        <v>0</v>
      </c>
      <c r="T77" s="15">
        <v>300</v>
      </c>
      <c r="U77" s="15">
        <f>AVERAGE(I77:T77)</f>
        <v>150</v>
      </c>
    </row>
    <row r="78" spans="1:21" x14ac:dyDescent="0.25">
      <c r="A78" s="24"/>
      <c r="B78" s="19"/>
      <c r="C78" s="20"/>
      <c r="D78" s="20"/>
      <c r="E78" s="20"/>
      <c r="F78" s="20"/>
      <c r="G78" s="20" t="s">
        <v>27</v>
      </c>
      <c r="H78" s="21">
        <f t="shared" ref="H78:T78" si="35">SUM(H75:H77)</f>
        <v>5280</v>
      </c>
      <c r="I78" s="21">
        <f t="shared" si="35"/>
        <v>0</v>
      </c>
      <c r="J78" s="21">
        <f t="shared" si="35"/>
        <v>880</v>
      </c>
      <c r="K78" s="21">
        <f t="shared" si="35"/>
        <v>0</v>
      </c>
      <c r="L78" s="21">
        <f t="shared" si="35"/>
        <v>880</v>
      </c>
      <c r="M78" s="21">
        <f t="shared" si="35"/>
        <v>0</v>
      </c>
      <c r="N78" s="21">
        <f t="shared" si="35"/>
        <v>880</v>
      </c>
      <c r="O78" s="21">
        <f t="shared" si="35"/>
        <v>0</v>
      </c>
      <c r="P78" s="21">
        <f t="shared" si="35"/>
        <v>880</v>
      </c>
      <c r="Q78" s="21">
        <f t="shared" si="35"/>
        <v>0</v>
      </c>
      <c r="R78" s="21">
        <f t="shared" si="35"/>
        <v>880</v>
      </c>
      <c r="S78" s="21">
        <f t="shared" si="35"/>
        <v>0</v>
      </c>
      <c r="T78" s="21">
        <f t="shared" si="35"/>
        <v>880</v>
      </c>
      <c r="U78" s="21">
        <f>AVERAGE(I78:T78)</f>
        <v>440</v>
      </c>
    </row>
    <row r="79" spans="1:21" x14ac:dyDescent="0.25">
      <c r="A79" s="5"/>
      <c r="B79" s="6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5"/>
    </row>
    <row r="80" spans="1:21" x14ac:dyDescent="0.25">
      <c r="A80" s="8">
        <v>12</v>
      </c>
      <c r="B80" s="29" t="s">
        <v>118</v>
      </c>
      <c r="C80" s="10" t="s">
        <v>2</v>
      </c>
      <c r="D80" s="10" t="s">
        <v>3</v>
      </c>
      <c r="E80" s="10" t="s">
        <v>4</v>
      </c>
      <c r="F80" s="10" t="s">
        <v>5</v>
      </c>
      <c r="G80" s="10" t="s">
        <v>6</v>
      </c>
      <c r="H80" s="10" t="s">
        <v>7</v>
      </c>
      <c r="I80" s="11" t="s">
        <v>8</v>
      </c>
      <c r="J80" s="11" t="s">
        <v>9</v>
      </c>
      <c r="K80" s="11" t="s">
        <v>10</v>
      </c>
      <c r="L80" s="11" t="s">
        <v>11</v>
      </c>
      <c r="M80" s="11" t="s">
        <v>12</v>
      </c>
      <c r="N80" s="11" t="s">
        <v>13</v>
      </c>
      <c r="O80" s="11" t="s">
        <v>14</v>
      </c>
      <c r="P80" s="11" t="s">
        <v>15</v>
      </c>
      <c r="Q80" s="11" t="s">
        <v>16</v>
      </c>
      <c r="R80" s="11" t="s">
        <v>17</v>
      </c>
      <c r="S80" s="11" t="s">
        <v>18</v>
      </c>
      <c r="T80" s="11" t="s">
        <v>19</v>
      </c>
      <c r="U80" s="8" t="s">
        <v>20</v>
      </c>
    </row>
    <row r="81" spans="1:21" ht="26.45" customHeight="1" x14ac:dyDescent="0.25">
      <c r="A81" s="12">
        <v>12.1</v>
      </c>
      <c r="B81" s="35" t="s">
        <v>119</v>
      </c>
      <c r="C81" s="14" t="s">
        <v>120</v>
      </c>
      <c r="D81" s="14" t="s">
        <v>57</v>
      </c>
      <c r="E81" s="14">
        <v>1</v>
      </c>
      <c r="F81" s="14" t="s">
        <v>72</v>
      </c>
      <c r="G81" s="15">
        <v>300</v>
      </c>
      <c r="H81" s="15">
        <f>SUM(I81:T81)</f>
        <v>3600</v>
      </c>
      <c r="I81" s="15">
        <f t="shared" ref="I81:T81" si="36">$E81*$G81</f>
        <v>300</v>
      </c>
      <c r="J81" s="15">
        <f t="shared" si="36"/>
        <v>300</v>
      </c>
      <c r="K81" s="15">
        <f t="shared" si="36"/>
        <v>300</v>
      </c>
      <c r="L81" s="15">
        <f t="shared" si="36"/>
        <v>300</v>
      </c>
      <c r="M81" s="15">
        <f t="shared" si="36"/>
        <v>300</v>
      </c>
      <c r="N81" s="15">
        <f t="shared" si="36"/>
        <v>300</v>
      </c>
      <c r="O81" s="15">
        <f t="shared" si="36"/>
        <v>300</v>
      </c>
      <c r="P81" s="15">
        <f t="shared" si="36"/>
        <v>300</v>
      </c>
      <c r="Q81" s="15">
        <f t="shared" si="36"/>
        <v>300</v>
      </c>
      <c r="R81" s="15">
        <f t="shared" si="36"/>
        <v>300</v>
      </c>
      <c r="S81" s="15">
        <f t="shared" si="36"/>
        <v>300</v>
      </c>
      <c r="T81" s="15">
        <f t="shared" si="36"/>
        <v>300</v>
      </c>
      <c r="U81" s="15">
        <f>AVERAGE(I81:T81)</f>
        <v>300</v>
      </c>
    </row>
    <row r="82" spans="1:21" x14ac:dyDescent="0.25">
      <c r="A82" s="24"/>
      <c r="B82" s="19"/>
      <c r="C82" s="20"/>
      <c r="D82" s="20"/>
      <c r="E82" s="20"/>
      <c r="F82" s="20"/>
      <c r="G82" s="20" t="s">
        <v>27</v>
      </c>
      <c r="H82" s="21">
        <f t="shared" ref="H82:T82" si="37">SUM(H81)</f>
        <v>3600</v>
      </c>
      <c r="I82" s="36">
        <f t="shared" si="37"/>
        <v>300</v>
      </c>
      <c r="J82" s="36">
        <f t="shared" si="37"/>
        <v>300</v>
      </c>
      <c r="K82" s="36">
        <f t="shared" si="37"/>
        <v>300</v>
      </c>
      <c r="L82" s="36">
        <f t="shared" si="37"/>
        <v>300</v>
      </c>
      <c r="M82" s="36">
        <f t="shared" si="37"/>
        <v>300</v>
      </c>
      <c r="N82" s="36">
        <f t="shared" si="37"/>
        <v>300</v>
      </c>
      <c r="O82" s="36">
        <f t="shared" si="37"/>
        <v>300</v>
      </c>
      <c r="P82" s="36">
        <f t="shared" si="37"/>
        <v>300</v>
      </c>
      <c r="Q82" s="36">
        <f t="shared" si="37"/>
        <v>300</v>
      </c>
      <c r="R82" s="36">
        <f t="shared" si="37"/>
        <v>300</v>
      </c>
      <c r="S82" s="36">
        <f t="shared" si="37"/>
        <v>300</v>
      </c>
      <c r="T82" s="36">
        <f t="shared" si="37"/>
        <v>300</v>
      </c>
      <c r="U82" s="36">
        <f>AVERAGE(I82:T82)</f>
        <v>300</v>
      </c>
    </row>
    <row r="83" spans="1:21" x14ac:dyDescent="0.25">
      <c r="A83" s="5"/>
      <c r="B83" s="6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5"/>
    </row>
    <row r="84" spans="1:21" ht="30" x14ac:dyDescent="0.25">
      <c r="A84" s="8">
        <v>13</v>
      </c>
      <c r="B84" s="29" t="s">
        <v>121</v>
      </c>
      <c r="C84" s="10" t="s">
        <v>2</v>
      </c>
      <c r="D84" s="10" t="s">
        <v>3</v>
      </c>
      <c r="E84" s="10" t="s">
        <v>4</v>
      </c>
      <c r="F84" s="10" t="s">
        <v>5</v>
      </c>
      <c r="G84" s="10" t="s">
        <v>6</v>
      </c>
      <c r="H84" s="10" t="s">
        <v>7</v>
      </c>
      <c r="I84" s="11" t="s">
        <v>8</v>
      </c>
      <c r="J84" s="11" t="s">
        <v>9</v>
      </c>
      <c r="K84" s="11" t="s">
        <v>10</v>
      </c>
      <c r="L84" s="11" t="s">
        <v>11</v>
      </c>
      <c r="M84" s="11" t="s">
        <v>12</v>
      </c>
      <c r="N84" s="11" t="s">
        <v>13</v>
      </c>
      <c r="O84" s="11" t="s">
        <v>14</v>
      </c>
      <c r="P84" s="11" t="s">
        <v>15</v>
      </c>
      <c r="Q84" s="11" t="s">
        <v>16</v>
      </c>
      <c r="R84" s="11" t="s">
        <v>17</v>
      </c>
      <c r="S84" s="11" t="s">
        <v>18</v>
      </c>
      <c r="T84" s="11" t="s">
        <v>19</v>
      </c>
      <c r="U84" s="8" t="s">
        <v>20</v>
      </c>
    </row>
    <row r="85" spans="1:21" x14ac:dyDescent="0.25">
      <c r="A85" s="12">
        <v>13.1</v>
      </c>
      <c r="B85" s="13" t="s">
        <v>122</v>
      </c>
      <c r="C85" s="14" t="s">
        <v>123</v>
      </c>
      <c r="D85" s="14" t="s">
        <v>57</v>
      </c>
      <c r="E85" s="14">
        <v>1</v>
      </c>
      <c r="F85" s="14" t="s">
        <v>72</v>
      </c>
      <c r="G85" s="15">
        <v>200</v>
      </c>
      <c r="H85" s="15">
        <f>SUM(I85:T85)</f>
        <v>2400</v>
      </c>
      <c r="I85" s="15">
        <v>200</v>
      </c>
      <c r="J85" s="15">
        <v>200</v>
      </c>
      <c r="K85" s="15">
        <v>200</v>
      </c>
      <c r="L85" s="15">
        <v>200</v>
      </c>
      <c r="M85" s="15">
        <v>200</v>
      </c>
      <c r="N85" s="15">
        <v>200</v>
      </c>
      <c r="O85" s="15">
        <v>200</v>
      </c>
      <c r="P85" s="15">
        <v>200</v>
      </c>
      <c r="Q85" s="15">
        <v>200</v>
      </c>
      <c r="R85" s="15">
        <v>200</v>
      </c>
      <c r="S85" s="15">
        <v>200</v>
      </c>
      <c r="T85" s="15">
        <v>200</v>
      </c>
      <c r="U85" s="15">
        <f>AVERAGE(I85:T85)</f>
        <v>200</v>
      </c>
    </row>
    <row r="86" spans="1:21" x14ac:dyDescent="0.25">
      <c r="A86" s="24"/>
      <c r="B86" s="19"/>
      <c r="C86" s="20"/>
      <c r="D86" s="20"/>
      <c r="E86" s="20"/>
      <c r="F86" s="20"/>
      <c r="G86" s="20" t="s">
        <v>27</v>
      </c>
      <c r="H86" s="21">
        <f t="shared" ref="H86:T86" si="38">SUM(H85)</f>
        <v>2400</v>
      </c>
      <c r="I86" s="36">
        <f t="shared" si="38"/>
        <v>200</v>
      </c>
      <c r="J86" s="36">
        <f t="shared" si="38"/>
        <v>200</v>
      </c>
      <c r="K86" s="36">
        <f t="shared" si="38"/>
        <v>200</v>
      </c>
      <c r="L86" s="36">
        <f t="shared" si="38"/>
        <v>200</v>
      </c>
      <c r="M86" s="36">
        <f t="shared" si="38"/>
        <v>200</v>
      </c>
      <c r="N86" s="36">
        <f t="shared" si="38"/>
        <v>200</v>
      </c>
      <c r="O86" s="36">
        <f t="shared" si="38"/>
        <v>200</v>
      </c>
      <c r="P86" s="36">
        <f t="shared" si="38"/>
        <v>200</v>
      </c>
      <c r="Q86" s="36">
        <f t="shared" si="38"/>
        <v>200</v>
      </c>
      <c r="R86" s="36">
        <f t="shared" si="38"/>
        <v>200</v>
      </c>
      <c r="S86" s="36">
        <f t="shared" si="38"/>
        <v>200</v>
      </c>
      <c r="T86" s="36">
        <f t="shared" si="38"/>
        <v>200</v>
      </c>
      <c r="U86" s="36">
        <f>AVERAGE(I86:T86)</f>
        <v>200</v>
      </c>
    </row>
    <row r="87" spans="1:21" x14ac:dyDescent="0.25">
      <c r="A87" s="5"/>
      <c r="B87" s="6"/>
      <c r="C87" s="7"/>
      <c r="D87" s="7"/>
      <c r="E87" s="7"/>
      <c r="F87" s="7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</row>
    <row r="88" spans="1:21" x14ac:dyDescent="0.25">
      <c r="A88" s="8">
        <v>14</v>
      </c>
      <c r="B88" s="29" t="s">
        <v>124</v>
      </c>
      <c r="C88" s="10" t="s">
        <v>2</v>
      </c>
      <c r="D88" s="10" t="s">
        <v>3</v>
      </c>
      <c r="E88" s="10" t="s">
        <v>4</v>
      </c>
      <c r="F88" s="10" t="s">
        <v>5</v>
      </c>
      <c r="G88" s="10" t="s">
        <v>6</v>
      </c>
      <c r="H88" s="10" t="s">
        <v>7</v>
      </c>
      <c r="I88" s="11" t="s">
        <v>8</v>
      </c>
      <c r="J88" s="11" t="s">
        <v>9</v>
      </c>
      <c r="K88" s="11" t="s">
        <v>10</v>
      </c>
      <c r="L88" s="11" t="s">
        <v>11</v>
      </c>
      <c r="M88" s="11" t="s">
        <v>12</v>
      </c>
      <c r="N88" s="11" t="s">
        <v>13</v>
      </c>
      <c r="O88" s="11" t="s">
        <v>14</v>
      </c>
      <c r="P88" s="11" t="s">
        <v>15</v>
      </c>
      <c r="Q88" s="11" t="s">
        <v>16</v>
      </c>
      <c r="R88" s="11" t="s">
        <v>17</v>
      </c>
      <c r="S88" s="11" t="s">
        <v>18</v>
      </c>
      <c r="T88" s="11" t="s">
        <v>19</v>
      </c>
      <c r="U88" s="8" t="s">
        <v>20</v>
      </c>
    </row>
    <row r="89" spans="1:21" x14ac:dyDescent="0.25">
      <c r="A89" s="12">
        <v>14.1</v>
      </c>
      <c r="B89" s="13" t="s">
        <v>125</v>
      </c>
      <c r="C89" s="14" t="s">
        <v>126</v>
      </c>
      <c r="D89" s="14" t="s">
        <v>57</v>
      </c>
      <c r="E89" s="14">
        <v>1</v>
      </c>
      <c r="F89" s="14" t="s">
        <v>127</v>
      </c>
      <c r="G89" s="15">
        <v>170</v>
      </c>
      <c r="H89" s="15">
        <f>SUM(I89:T89)</f>
        <v>3240</v>
      </c>
      <c r="I89" s="15">
        <v>270</v>
      </c>
      <c r="J89" s="15">
        <v>270</v>
      </c>
      <c r="K89" s="15">
        <v>270</v>
      </c>
      <c r="L89" s="15">
        <v>270</v>
      </c>
      <c r="M89" s="15">
        <v>270</v>
      </c>
      <c r="N89" s="15">
        <v>270</v>
      </c>
      <c r="O89" s="15">
        <v>270</v>
      </c>
      <c r="P89" s="15">
        <v>270</v>
      </c>
      <c r="Q89" s="15">
        <v>270</v>
      </c>
      <c r="R89" s="15">
        <v>270</v>
      </c>
      <c r="S89" s="15">
        <v>270</v>
      </c>
      <c r="T89" s="15">
        <v>270</v>
      </c>
      <c r="U89" s="15">
        <f>AVERAGE(I89:T89)</f>
        <v>270</v>
      </c>
    </row>
    <row r="90" spans="1:21" x14ac:dyDescent="0.25">
      <c r="A90" s="12">
        <v>14.2</v>
      </c>
      <c r="B90" s="13" t="s">
        <v>128</v>
      </c>
      <c r="C90" s="14" t="s">
        <v>126</v>
      </c>
      <c r="D90" s="14" t="s">
        <v>57</v>
      </c>
      <c r="E90" s="14">
        <v>1</v>
      </c>
      <c r="F90" s="14" t="s">
        <v>127</v>
      </c>
      <c r="G90" s="15">
        <v>70</v>
      </c>
      <c r="H90" s="15">
        <f>SUM(I90:T90)</f>
        <v>1200</v>
      </c>
      <c r="I90" s="15">
        <v>100</v>
      </c>
      <c r="J90" s="15">
        <v>100</v>
      </c>
      <c r="K90" s="15">
        <v>100</v>
      </c>
      <c r="L90" s="15">
        <v>100</v>
      </c>
      <c r="M90" s="15">
        <v>100</v>
      </c>
      <c r="N90" s="15">
        <v>100</v>
      </c>
      <c r="O90" s="15">
        <v>100</v>
      </c>
      <c r="P90" s="15">
        <v>100</v>
      </c>
      <c r="Q90" s="15">
        <v>100</v>
      </c>
      <c r="R90" s="15">
        <v>100</v>
      </c>
      <c r="S90" s="15">
        <v>100</v>
      </c>
      <c r="T90" s="15">
        <v>100</v>
      </c>
      <c r="U90" s="15">
        <f>AVERAGE(I90:T90)</f>
        <v>100</v>
      </c>
    </row>
    <row r="91" spans="1:21" x14ac:dyDescent="0.25">
      <c r="A91" s="24"/>
      <c r="B91" s="19"/>
      <c r="C91" s="20"/>
      <c r="D91" s="20"/>
      <c r="E91" s="20"/>
      <c r="F91" s="20"/>
      <c r="G91" s="20" t="s">
        <v>27</v>
      </c>
      <c r="H91" s="21">
        <f t="shared" ref="H91:T91" si="39">SUM(H89:H90)</f>
        <v>4440</v>
      </c>
      <c r="I91" s="36">
        <f t="shared" si="39"/>
        <v>370</v>
      </c>
      <c r="J91" s="36">
        <f t="shared" si="39"/>
        <v>370</v>
      </c>
      <c r="K91" s="36">
        <f t="shared" si="39"/>
        <v>370</v>
      </c>
      <c r="L91" s="36">
        <f t="shared" si="39"/>
        <v>370</v>
      </c>
      <c r="M91" s="36">
        <f t="shared" si="39"/>
        <v>370</v>
      </c>
      <c r="N91" s="36">
        <f t="shared" si="39"/>
        <v>370</v>
      </c>
      <c r="O91" s="36">
        <f t="shared" si="39"/>
        <v>370</v>
      </c>
      <c r="P91" s="36">
        <f t="shared" si="39"/>
        <v>370</v>
      </c>
      <c r="Q91" s="36">
        <f t="shared" si="39"/>
        <v>370</v>
      </c>
      <c r="R91" s="36">
        <f t="shared" si="39"/>
        <v>370</v>
      </c>
      <c r="S91" s="36">
        <f t="shared" si="39"/>
        <v>370</v>
      </c>
      <c r="T91" s="36">
        <f t="shared" si="39"/>
        <v>370</v>
      </c>
      <c r="U91" s="36">
        <f>AVERAGE(I91:T91)</f>
        <v>370</v>
      </c>
    </row>
    <row r="92" spans="1:21" x14ac:dyDescent="0.25">
      <c r="A92" s="5"/>
      <c r="B92" s="6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5"/>
    </row>
    <row r="93" spans="1:21" x14ac:dyDescent="0.25">
      <c r="A93" s="8">
        <v>15</v>
      </c>
      <c r="B93" s="29" t="s">
        <v>129</v>
      </c>
      <c r="C93" s="10" t="s">
        <v>2</v>
      </c>
      <c r="D93" s="10" t="s">
        <v>3</v>
      </c>
      <c r="E93" s="10" t="s">
        <v>4</v>
      </c>
      <c r="F93" s="10" t="s">
        <v>5</v>
      </c>
      <c r="G93" s="10" t="s">
        <v>6</v>
      </c>
      <c r="H93" s="10" t="s">
        <v>7</v>
      </c>
      <c r="I93" s="11" t="s">
        <v>8</v>
      </c>
      <c r="J93" s="11" t="s">
        <v>9</v>
      </c>
      <c r="K93" s="11" t="s">
        <v>10</v>
      </c>
      <c r="L93" s="11" t="s">
        <v>11</v>
      </c>
      <c r="M93" s="11" t="s">
        <v>12</v>
      </c>
      <c r="N93" s="11" t="s">
        <v>13</v>
      </c>
      <c r="O93" s="11" t="s">
        <v>14</v>
      </c>
      <c r="P93" s="11" t="s">
        <v>15</v>
      </c>
      <c r="Q93" s="11" t="s">
        <v>16</v>
      </c>
      <c r="R93" s="11" t="s">
        <v>17</v>
      </c>
      <c r="S93" s="11" t="s">
        <v>18</v>
      </c>
      <c r="T93" s="11" t="s">
        <v>19</v>
      </c>
      <c r="U93" s="8" t="s">
        <v>20</v>
      </c>
    </row>
    <row r="94" spans="1:21" x14ac:dyDescent="0.25">
      <c r="A94" s="12">
        <v>15.1</v>
      </c>
      <c r="B94" s="13" t="s">
        <v>130</v>
      </c>
      <c r="C94" s="14" t="s">
        <v>131</v>
      </c>
      <c r="D94" s="14" t="s">
        <v>57</v>
      </c>
      <c r="E94" s="14">
        <v>1</v>
      </c>
      <c r="F94" s="14" t="s">
        <v>72</v>
      </c>
      <c r="G94" s="15">
        <v>200</v>
      </c>
      <c r="H94" s="15">
        <f>SUM(I94:T94)</f>
        <v>2400</v>
      </c>
      <c r="I94" s="15">
        <f t="shared" ref="I94:T94" si="40">$G94*$E94</f>
        <v>200</v>
      </c>
      <c r="J94" s="15">
        <f t="shared" si="40"/>
        <v>200</v>
      </c>
      <c r="K94" s="15">
        <f t="shared" si="40"/>
        <v>200</v>
      </c>
      <c r="L94" s="15">
        <f t="shared" si="40"/>
        <v>200</v>
      </c>
      <c r="M94" s="15">
        <f t="shared" si="40"/>
        <v>200</v>
      </c>
      <c r="N94" s="15">
        <f t="shared" si="40"/>
        <v>200</v>
      </c>
      <c r="O94" s="15">
        <f t="shared" si="40"/>
        <v>200</v>
      </c>
      <c r="P94" s="15">
        <f t="shared" si="40"/>
        <v>200</v>
      </c>
      <c r="Q94" s="15">
        <f t="shared" si="40"/>
        <v>200</v>
      </c>
      <c r="R94" s="15">
        <f t="shared" si="40"/>
        <v>200</v>
      </c>
      <c r="S94" s="15">
        <f t="shared" si="40"/>
        <v>200</v>
      </c>
      <c r="T94" s="15">
        <f t="shared" si="40"/>
        <v>200</v>
      </c>
      <c r="U94" s="15">
        <f>AVERAGE(I94:T94)</f>
        <v>200</v>
      </c>
    </row>
    <row r="95" spans="1:21" x14ac:dyDescent="0.25">
      <c r="A95" s="12">
        <v>15.2</v>
      </c>
      <c r="B95" s="13" t="s">
        <v>132</v>
      </c>
      <c r="C95" s="14" t="s">
        <v>62</v>
      </c>
      <c r="D95" s="14" t="s">
        <v>57</v>
      </c>
      <c r="E95" s="14">
        <v>5</v>
      </c>
      <c r="F95" s="14" t="s">
        <v>133</v>
      </c>
      <c r="G95" s="15">
        <v>25</v>
      </c>
      <c r="H95" s="15">
        <f>SUM(I95:T95)</f>
        <v>1500</v>
      </c>
      <c r="I95" s="15">
        <f t="shared" ref="I95:T95" si="41">$E95*$G95</f>
        <v>125</v>
      </c>
      <c r="J95" s="15">
        <f t="shared" si="41"/>
        <v>125</v>
      </c>
      <c r="K95" s="15">
        <f t="shared" si="41"/>
        <v>125</v>
      </c>
      <c r="L95" s="15">
        <f t="shared" si="41"/>
        <v>125</v>
      </c>
      <c r="M95" s="15">
        <f t="shared" si="41"/>
        <v>125</v>
      </c>
      <c r="N95" s="15">
        <f t="shared" si="41"/>
        <v>125</v>
      </c>
      <c r="O95" s="15">
        <f t="shared" si="41"/>
        <v>125</v>
      </c>
      <c r="P95" s="15">
        <f t="shared" si="41"/>
        <v>125</v>
      </c>
      <c r="Q95" s="15">
        <f t="shared" si="41"/>
        <v>125</v>
      </c>
      <c r="R95" s="15">
        <f t="shared" si="41"/>
        <v>125</v>
      </c>
      <c r="S95" s="15">
        <f t="shared" si="41"/>
        <v>125</v>
      </c>
      <c r="T95" s="15">
        <f t="shared" si="41"/>
        <v>125</v>
      </c>
      <c r="U95" s="15">
        <f>AVERAGE(I95:T95)</f>
        <v>125</v>
      </c>
    </row>
    <row r="96" spans="1:21" x14ac:dyDescent="0.25">
      <c r="A96" s="12">
        <v>15.3</v>
      </c>
      <c r="B96" s="13" t="s">
        <v>65</v>
      </c>
      <c r="C96" s="14" t="s">
        <v>62</v>
      </c>
      <c r="D96" s="14" t="s">
        <v>57</v>
      </c>
      <c r="E96" s="14">
        <v>3</v>
      </c>
      <c r="F96" s="14" t="s">
        <v>134</v>
      </c>
      <c r="G96" s="15">
        <v>80</v>
      </c>
      <c r="H96" s="15">
        <f>SUM(I96:T96)</f>
        <v>720</v>
      </c>
      <c r="I96" s="15">
        <f>$G96*$E96</f>
        <v>240</v>
      </c>
      <c r="J96" s="15">
        <v>0</v>
      </c>
      <c r="K96" s="15">
        <v>0</v>
      </c>
      <c r="L96" s="15">
        <v>0</v>
      </c>
      <c r="M96" s="15">
        <f>$G96*$E96</f>
        <v>240</v>
      </c>
      <c r="N96" s="15">
        <v>0</v>
      </c>
      <c r="O96" s="15">
        <v>0</v>
      </c>
      <c r="P96" s="15">
        <v>0</v>
      </c>
      <c r="Q96" s="15">
        <f>$G96*$E96</f>
        <v>240</v>
      </c>
      <c r="R96" s="15">
        <v>0</v>
      </c>
      <c r="S96" s="15">
        <v>0</v>
      </c>
      <c r="T96" s="15">
        <v>0</v>
      </c>
      <c r="U96" s="15">
        <f>AVERAGE(I96:T96)</f>
        <v>60</v>
      </c>
    </row>
    <row r="97" spans="1:21" x14ac:dyDescent="0.25">
      <c r="A97" s="12">
        <v>15.4</v>
      </c>
      <c r="B97" s="13" t="s">
        <v>135</v>
      </c>
      <c r="C97" s="14" t="s">
        <v>136</v>
      </c>
      <c r="D97" s="14" t="s">
        <v>57</v>
      </c>
      <c r="E97" s="14">
        <v>4</v>
      </c>
      <c r="F97" s="14" t="s">
        <v>134</v>
      </c>
      <c r="G97" s="15">
        <v>64</v>
      </c>
      <c r="H97" s="15">
        <f>SUM(I97:T97)</f>
        <v>3072</v>
      </c>
      <c r="I97" s="15">
        <f>$G97*$E97</f>
        <v>256</v>
      </c>
      <c r="J97" s="15">
        <f>$G97*$E97</f>
        <v>256</v>
      </c>
      <c r="K97" s="15">
        <f>$G97*$E97</f>
        <v>256</v>
      </c>
      <c r="L97" s="15">
        <f>$G97*$E97</f>
        <v>256</v>
      </c>
      <c r="M97" s="15">
        <f>$G97*$E97</f>
        <v>256</v>
      </c>
      <c r="N97" s="15">
        <f>$G97*$E97</f>
        <v>256</v>
      </c>
      <c r="O97" s="15">
        <f>$G97*$E97</f>
        <v>256</v>
      </c>
      <c r="P97" s="15">
        <f>$G97*$E97</f>
        <v>256</v>
      </c>
      <c r="Q97" s="15">
        <f>$G97*$E97</f>
        <v>256</v>
      </c>
      <c r="R97" s="15">
        <f>$G97*$E97</f>
        <v>256</v>
      </c>
      <c r="S97" s="15">
        <f>$G97*$E97</f>
        <v>256</v>
      </c>
      <c r="T97" s="15">
        <f>$G97*$E97</f>
        <v>256</v>
      </c>
      <c r="U97" s="15">
        <f>AVERAGE(I97:T97)</f>
        <v>256</v>
      </c>
    </row>
    <row r="98" spans="1:21" x14ac:dyDescent="0.25">
      <c r="A98" s="24"/>
      <c r="B98" s="19"/>
      <c r="C98" s="20"/>
      <c r="D98" s="20"/>
      <c r="E98" s="20"/>
      <c r="F98" s="20"/>
      <c r="G98" s="20" t="s">
        <v>27</v>
      </c>
      <c r="H98" s="21">
        <f t="shared" ref="H98:T98" si="42">SUM(H94:H97)</f>
        <v>7692</v>
      </c>
      <c r="I98" s="21">
        <f t="shared" si="42"/>
        <v>821</v>
      </c>
      <c r="J98" s="21">
        <f t="shared" si="42"/>
        <v>581</v>
      </c>
      <c r="K98" s="21">
        <f t="shared" si="42"/>
        <v>581</v>
      </c>
      <c r="L98" s="21">
        <f t="shared" si="42"/>
        <v>581</v>
      </c>
      <c r="M98" s="21">
        <f t="shared" si="42"/>
        <v>821</v>
      </c>
      <c r="N98" s="21">
        <f t="shared" si="42"/>
        <v>581</v>
      </c>
      <c r="O98" s="21">
        <f t="shared" si="42"/>
        <v>581</v>
      </c>
      <c r="P98" s="21">
        <f t="shared" si="42"/>
        <v>581</v>
      </c>
      <c r="Q98" s="21">
        <f t="shared" si="42"/>
        <v>821</v>
      </c>
      <c r="R98" s="21">
        <f t="shared" si="42"/>
        <v>581</v>
      </c>
      <c r="S98" s="21">
        <f t="shared" si="42"/>
        <v>581</v>
      </c>
      <c r="T98" s="21">
        <f t="shared" si="42"/>
        <v>581</v>
      </c>
      <c r="U98" s="21">
        <f>AVERAGE(I98:T98)</f>
        <v>641</v>
      </c>
    </row>
    <row r="99" spans="1:21" x14ac:dyDescent="0.25">
      <c r="A99" s="24"/>
      <c r="B99" s="19"/>
      <c r="C99" s="20"/>
      <c r="D99" s="20"/>
      <c r="E99" s="20"/>
      <c r="F99" s="20"/>
      <c r="G99" s="20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4"/>
    </row>
    <row r="100" spans="1:21" x14ac:dyDescent="0.25">
      <c r="A100" s="8">
        <v>16</v>
      </c>
      <c r="B100" s="29" t="s">
        <v>137</v>
      </c>
      <c r="C100" s="10" t="s">
        <v>2</v>
      </c>
      <c r="D100" s="10" t="s">
        <v>3</v>
      </c>
      <c r="E100" s="10" t="s">
        <v>4</v>
      </c>
      <c r="F100" s="10" t="s">
        <v>5</v>
      </c>
      <c r="G100" s="10" t="s">
        <v>6</v>
      </c>
      <c r="H100" s="10" t="s">
        <v>7</v>
      </c>
      <c r="I100" s="11" t="s">
        <v>8</v>
      </c>
      <c r="J100" s="11" t="s">
        <v>9</v>
      </c>
      <c r="K100" s="11" t="s">
        <v>10</v>
      </c>
      <c r="L100" s="11" t="s">
        <v>11</v>
      </c>
      <c r="M100" s="11" t="s">
        <v>12</v>
      </c>
      <c r="N100" s="11" t="s">
        <v>13</v>
      </c>
      <c r="O100" s="11" t="s">
        <v>14</v>
      </c>
      <c r="P100" s="11" t="s">
        <v>15</v>
      </c>
      <c r="Q100" s="11" t="s">
        <v>16</v>
      </c>
      <c r="R100" s="11" t="s">
        <v>17</v>
      </c>
      <c r="S100" s="11" t="s">
        <v>18</v>
      </c>
      <c r="T100" s="11" t="s">
        <v>19</v>
      </c>
      <c r="U100" s="8" t="s">
        <v>20</v>
      </c>
    </row>
    <row r="101" spans="1:21" x14ac:dyDescent="0.25">
      <c r="A101" s="12">
        <v>16.100000000000001</v>
      </c>
      <c r="B101" s="13" t="s">
        <v>138</v>
      </c>
      <c r="C101" s="14" t="s">
        <v>78</v>
      </c>
      <c r="D101" s="14" t="s">
        <v>57</v>
      </c>
      <c r="E101" s="14">
        <v>1</v>
      </c>
      <c r="F101" s="14" t="s">
        <v>139</v>
      </c>
      <c r="G101" s="15">
        <v>10000</v>
      </c>
      <c r="H101" s="15">
        <f>SUM(I101:T101)</f>
        <v>10000</v>
      </c>
      <c r="I101" s="15">
        <v>0</v>
      </c>
      <c r="J101" s="15">
        <v>0</v>
      </c>
      <c r="K101" s="15">
        <f>G101*E101</f>
        <v>10000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f>AVERAGE(I101:T101)</f>
        <v>833.33333333333337</v>
      </c>
    </row>
    <row r="102" spans="1:21" x14ac:dyDescent="0.25">
      <c r="A102" s="12">
        <v>16.2</v>
      </c>
      <c r="B102" s="13" t="s">
        <v>140</v>
      </c>
      <c r="C102" s="14" t="s">
        <v>78</v>
      </c>
      <c r="D102" s="14" t="s">
        <v>141</v>
      </c>
      <c r="E102" s="14">
        <v>10</v>
      </c>
      <c r="F102" s="14" t="s">
        <v>139</v>
      </c>
      <c r="G102" s="15">
        <v>236</v>
      </c>
      <c r="H102" s="15">
        <f>SUM(I102:T102)</f>
        <v>2360</v>
      </c>
      <c r="I102" s="15">
        <v>0</v>
      </c>
      <c r="J102" s="15">
        <v>0</v>
      </c>
      <c r="K102" s="15">
        <f>G102*E102</f>
        <v>2360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f>AVERAGE(I102:T102)</f>
        <v>196.66666666666666</v>
      </c>
    </row>
    <row r="103" spans="1:21" x14ac:dyDescent="0.25">
      <c r="A103" s="12">
        <v>16.3</v>
      </c>
      <c r="B103" s="13" t="s">
        <v>142</v>
      </c>
      <c r="C103" s="14" t="s">
        <v>78</v>
      </c>
      <c r="D103" s="14" t="s">
        <v>57</v>
      </c>
      <c r="E103" s="14">
        <v>1</v>
      </c>
      <c r="F103" s="14" t="s">
        <v>139</v>
      </c>
      <c r="G103" s="15">
        <v>1200</v>
      </c>
      <c r="H103" s="15">
        <f>SUM(I103:T103)</f>
        <v>1200</v>
      </c>
      <c r="I103" s="15">
        <v>0</v>
      </c>
      <c r="J103" s="15">
        <v>0</v>
      </c>
      <c r="K103" s="15">
        <v>1200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f>AVERAGE(I103:T103)</f>
        <v>100</v>
      </c>
    </row>
    <row r="104" spans="1:21" x14ac:dyDescent="0.25">
      <c r="A104" s="24"/>
      <c r="B104" s="19"/>
      <c r="C104" s="20"/>
      <c r="D104" s="20"/>
      <c r="E104" s="20"/>
      <c r="F104" s="20"/>
      <c r="G104" s="20" t="s">
        <v>27</v>
      </c>
      <c r="H104" s="21">
        <f t="shared" ref="H104:T104" si="43">SUM(H101:H103)</f>
        <v>13560</v>
      </c>
      <c r="I104" s="21">
        <f t="shared" si="43"/>
        <v>0</v>
      </c>
      <c r="J104" s="21">
        <f t="shared" si="43"/>
        <v>0</v>
      </c>
      <c r="K104" s="21">
        <f t="shared" si="43"/>
        <v>13560</v>
      </c>
      <c r="L104" s="21">
        <f t="shared" si="43"/>
        <v>0</v>
      </c>
      <c r="M104" s="21">
        <f t="shared" si="43"/>
        <v>0</v>
      </c>
      <c r="N104" s="21">
        <f t="shared" si="43"/>
        <v>0</v>
      </c>
      <c r="O104" s="21">
        <f t="shared" si="43"/>
        <v>0</v>
      </c>
      <c r="P104" s="21">
        <f t="shared" si="43"/>
        <v>0</v>
      </c>
      <c r="Q104" s="21">
        <f t="shared" si="43"/>
        <v>0</v>
      </c>
      <c r="R104" s="21">
        <f t="shared" si="43"/>
        <v>0</v>
      </c>
      <c r="S104" s="21">
        <f t="shared" si="43"/>
        <v>0</v>
      </c>
      <c r="T104" s="21">
        <f t="shared" si="43"/>
        <v>0</v>
      </c>
      <c r="U104" s="21">
        <f>AVERAGE(I104:T104)</f>
        <v>1130</v>
      </c>
    </row>
    <row r="105" spans="1:21" x14ac:dyDescent="0.25">
      <c r="A105" s="5"/>
      <c r="B105" s="6"/>
      <c r="C105" s="7"/>
      <c r="D105" s="7"/>
      <c r="E105" s="7"/>
      <c r="F105" s="7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5"/>
    </row>
    <row r="106" spans="1:21" x14ac:dyDescent="0.25">
      <c r="A106" s="8">
        <v>17</v>
      </c>
      <c r="B106" s="29" t="s">
        <v>143</v>
      </c>
      <c r="C106" s="10" t="s">
        <v>2</v>
      </c>
      <c r="D106" s="10" t="s">
        <v>3</v>
      </c>
      <c r="E106" s="10" t="s">
        <v>4</v>
      </c>
      <c r="F106" s="10" t="s">
        <v>5</v>
      </c>
      <c r="G106" s="10" t="s">
        <v>6</v>
      </c>
      <c r="H106" s="10" t="s">
        <v>7</v>
      </c>
      <c r="I106" s="11" t="s">
        <v>8</v>
      </c>
      <c r="J106" s="11" t="s">
        <v>9</v>
      </c>
      <c r="K106" s="11" t="s">
        <v>10</v>
      </c>
      <c r="L106" s="11" t="s">
        <v>11</v>
      </c>
      <c r="M106" s="11" t="s">
        <v>12</v>
      </c>
      <c r="N106" s="11" t="s">
        <v>13</v>
      </c>
      <c r="O106" s="11" t="s">
        <v>14</v>
      </c>
      <c r="P106" s="11" t="s">
        <v>15</v>
      </c>
      <c r="Q106" s="11" t="s">
        <v>16</v>
      </c>
      <c r="R106" s="11" t="s">
        <v>17</v>
      </c>
      <c r="S106" s="11" t="s">
        <v>18</v>
      </c>
      <c r="T106" s="11" t="s">
        <v>19</v>
      </c>
      <c r="U106" s="8" t="s">
        <v>20</v>
      </c>
    </row>
    <row r="107" spans="1:21" x14ac:dyDescent="0.25">
      <c r="A107" s="12">
        <v>17.100000000000001</v>
      </c>
      <c r="B107" s="13" t="s">
        <v>144</v>
      </c>
      <c r="C107" s="14" t="s">
        <v>78</v>
      </c>
      <c r="D107" s="14" t="s">
        <v>57</v>
      </c>
      <c r="E107" s="14">
        <v>600</v>
      </c>
      <c r="F107" s="14" t="s">
        <v>145</v>
      </c>
      <c r="G107" s="15">
        <v>147</v>
      </c>
      <c r="H107" s="15">
        <f>SUM(I107:T107)</f>
        <v>1058400</v>
      </c>
      <c r="I107" s="15">
        <f t="shared" ref="I107:T107" si="44">$E107*$G107</f>
        <v>88200</v>
      </c>
      <c r="J107" s="15">
        <f t="shared" si="44"/>
        <v>88200</v>
      </c>
      <c r="K107" s="15">
        <f t="shared" si="44"/>
        <v>88200</v>
      </c>
      <c r="L107" s="15">
        <f t="shared" si="44"/>
        <v>88200</v>
      </c>
      <c r="M107" s="15">
        <f t="shared" si="44"/>
        <v>88200</v>
      </c>
      <c r="N107" s="15">
        <f t="shared" si="44"/>
        <v>88200</v>
      </c>
      <c r="O107" s="15">
        <f t="shared" si="44"/>
        <v>88200</v>
      </c>
      <c r="P107" s="15">
        <f t="shared" si="44"/>
        <v>88200</v>
      </c>
      <c r="Q107" s="15">
        <f t="shared" si="44"/>
        <v>88200</v>
      </c>
      <c r="R107" s="15">
        <f t="shared" si="44"/>
        <v>88200</v>
      </c>
      <c r="S107" s="15">
        <f t="shared" si="44"/>
        <v>88200</v>
      </c>
      <c r="T107" s="15">
        <f t="shared" si="44"/>
        <v>88200</v>
      </c>
      <c r="U107" s="15">
        <f>AVERAGE(I107:T107)</f>
        <v>88200</v>
      </c>
    </row>
    <row r="108" spans="1:21" x14ac:dyDescent="0.25">
      <c r="A108" s="37"/>
      <c r="B108" s="38"/>
      <c r="C108" s="39"/>
      <c r="D108" s="39"/>
      <c r="E108" s="39"/>
      <c r="F108" s="39"/>
      <c r="G108" s="40"/>
      <c r="H108" s="41"/>
      <c r="I108" s="41"/>
      <c r="J108" s="41"/>
      <c r="K108" s="41"/>
      <c r="L108" s="41"/>
      <c r="M108" s="41"/>
      <c r="N108" s="41"/>
      <c r="O108" s="41"/>
      <c r="P108" s="42"/>
      <c r="Q108" s="42"/>
      <c r="R108" s="42"/>
      <c r="S108" s="42"/>
      <c r="T108" s="42"/>
      <c r="U108" s="42"/>
    </row>
    <row r="109" spans="1:21" x14ac:dyDescent="0.25">
      <c r="A109" s="5"/>
      <c r="B109" s="6"/>
      <c r="C109" s="7"/>
      <c r="D109" s="7"/>
      <c r="E109" s="7"/>
      <c r="F109" s="7"/>
      <c r="G109" s="20" t="s">
        <v>27</v>
      </c>
      <c r="H109" s="43">
        <f t="shared" ref="H109:N109" si="45">H107+H108</f>
        <v>1058400</v>
      </c>
      <c r="I109" s="43">
        <f t="shared" si="45"/>
        <v>88200</v>
      </c>
      <c r="J109" s="43">
        <f t="shared" si="45"/>
        <v>88200</v>
      </c>
      <c r="K109" s="43">
        <f t="shared" si="45"/>
        <v>88200</v>
      </c>
      <c r="L109" s="43">
        <f t="shared" si="45"/>
        <v>88200</v>
      </c>
      <c r="M109" s="43">
        <f t="shared" si="45"/>
        <v>88200</v>
      </c>
      <c r="N109" s="43">
        <f t="shared" si="45"/>
        <v>88200</v>
      </c>
      <c r="O109" s="21">
        <f t="shared" ref="O109:T109" si="46">SUM(O107)</f>
        <v>88200</v>
      </c>
      <c r="P109" s="21">
        <f t="shared" si="46"/>
        <v>88200</v>
      </c>
      <c r="Q109" s="21">
        <f t="shared" si="46"/>
        <v>88200</v>
      </c>
      <c r="R109" s="21">
        <f t="shared" si="46"/>
        <v>88200</v>
      </c>
      <c r="S109" s="21">
        <f t="shared" si="46"/>
        <v>88200</v>
      </c>
      <c r="T109" s="21">
        <f t="shared" si="46"/>
        <v>88200</v>
      </c>
      <c r="U109" s="21">
        <f>AVERAGE(I109:T109)</f>
        <v>88200</v>
      </c>
    </row>
    <row r="110" spans="1:21" x14ac:dyDescent="0.25">
      <c r="A110" s="5"/>
      <c r="B110" s="6"/>
      <c r="C110" s="7"/>
      <c r="D110" s="7"/>
      <c r="E110" s="7"/>
      <c r="F110" s="7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5"/>
    </row>
    <row r="111" spans="1:21" x14ac:dyDescent="0.25">
      <c r="A111" s="7"/>
      <c r="B111" s="44"/>
      <c r="C111" s="7"/>
      <c r="D111" s="7"/>
      <c r="E111" s="7"/>
      <c r="F111" s="7"/>
      <c r="G111" s="7"/>
      <c r="H111" s="10" t="s">
        <v>146</v>
      </c>
      <c r="I111" s="11" t="s">
        <v>147</v>
      </c>
      <c r="J111" s="11" t="s">
        <v>148</v>
      </c>
      <c r="K111" s="11" t="s">
        <v>149</v>
      </c>
      <c r="L111" s="11" t="s">
        <v>150</v>
      </c>
      <c r="M111" s="11" t="s">
        <v>151</v>
      </c>
      <c r="N111" s="11" t="s">
        <v>152</v>
      </c>
      <c r="O111" s="11" t="s">
        <v>153</v>
      </c>
      <c r="P111" s="11" t="s">
        <v>154</v>
      </c>
      <c r="Q111" s="11" t="s">
        <v>155</v>
      </c>
      <c r="R111" s="11" t="s">
        <v>156</v>
      </c>
      <c r="S111" s="11" t="s">
        <v>157</v>
      </c>
      <c r="T111" s="11" t="s">
        <v>158</v>
      </c>
      <c r="U111" s="8" t="s">
        <v>20</v>
      </c>
    </row>
    <row r="112" spans="1:21" x14ac:dyDescent="0.25">
      <c r="A112" s="5"/>
      <c r="B112" s="6"/>
      <c r="C112" s="7"/>
      <c r="D112" s="7"/>
      <c r="E112" s="7"/>
      <c r="F112" s="7"/>
      <c r="G112" s="20" t="s">
        <v>27</v>
      </c>
      <c r="H112" s="45">
        <f t="shared" ref="H112:T112" si="47">H7+H19+H28+H33+H37+H48+H55+H64+H68+H72+H78+H82+H86+H91+H98+H104+H109</f>
        <v>2096544.1600000001</v>
      </c>
      <c r="I112" s="21">
        <f t="shared" si="47"/>
        <v>206465.11666666664</v>
      </c>
      <c r="J112" s="21">
        <f t="shared" si="47"/>
        <v>175665.27666666667</v>
      </c>
      <c r="K112" s="21">
        <f t="shared" si="47"/>
        <v>196730.27666666667</v>
      </c>
      <c r="L112" s="21">
        <f t="shared" si="47"/>
        <v>165785.27666666667</v>
      </c>
      <c r="M112" s="21">
        <f t="shared" si="47"/>
        <v>167345.27666666667</v>
      </c>
      <c r="N112" s="21">
        <f t="shared" si="47"/>
        <v>172530.27666666667</v>
      </c>
      <c r="O112" s="21">
        <f t="shared" si="47"/>
        <v>164905.27666666667</v>
      </c>
      <c r="P112" s="21">
        <f t="shared" si="47"/>
        <v>165785.27666666667</v>
      </c>
      <c r="Q112" s="21">
        <f t="shared" si="47"/>
        <v>184856.27666666667</v>
      </c>
      <c r="R112" s="21">
        <f t="shared" si="47"/>
        <v>165785.27666666667</v>
      </c>
      <c r="S112" s="21">
        <f t="shared" si="47"/>
        <v>164905.27666666667</v>
      </c>
      <c r="T112" s="21">
        <f t="shared" si="47"/>
        <v>165785.27666666667</v>
      </c>
      <c r="U112" s="21">
        <f>AVERAGE(I112:T112)</f>
        <v>174712.01333333328</v>
      </c>
    </row>
    <row r="113" spans="1:21" x14ac:dyDescent="0.25">
      <c r="A113" s="5"/>
      <c r="B113" s="6"/>
      <c r="C113" s="7"/>
      <c r="D113" s="7"/>
      <c r="E113" s="7"/>
      <c r="F113" s="7"/>
      <c r="G113" s="10" t="s">
        <v>159</v>
      </c>
      <c r="H113" s="46">
        <f t="shared" ref="H113:U113" si="48">(H112*0.27)+H112</f>
        <v>2662611.0832000002</v>
      </c>
      <c r="I113" s="47">
        <f t="shared" si="48"/>
        <v>262210.69816666661</v>
      </c>
      <c r="J113" s="47">
        <f t="shared" si="48"/>
        <v>223094.90136666669</v>
      </c>
      <c r="K113" s="47">
        <f t="shared" si="48"/>
        <v>249847.45136666668</v>
      </c>
      <c r="L113" s="47">
        <f t="shared" si="48"/>
        <v>210547.30136666668</v>
      </c>
      <c r="M113" s="47">
        <f t="shared" si="48"/>
        <v>212528.50136666669</v>
      </c>
      <c r="N113" s="47">
        <f t="shared" si="48"/>
        <v>219113.45136666668</v>
      </c>
      <c r="O113" s="47">
        <f t="shared" si="48"/>
        <v>209429.70136666668</v>
      </c>
      <c r="P113" s="47">
        <f t="shared" si="48"/>
        <v>210547.30136666668</v>
      </c>
      <c r="Q113" s="47">
        <f t="shared" si="48"/>
        <v>234767.47136666666</v>
      </c>
      <c r="R113" s="47">
        <f t="shared" si="48"/>
        <v>210547.30136666668</v>
      </c>
      <c r="S113" s="47">
        <f t="shared" si="48"/>
        <v>209429.70136666668</v>
      </c>
      <c r="T113" s="47">
        <f t="shared" si="48"/>
        <v>210547.30136666668</v>
      </c>
      <c r="U113" s="47">
        <f t="shared" si="48"/>
        <v>221884.25693333326</v>
      </c>
    </row>
    <row r="115" spans="1:21" x14ac:dyDescent="0.25">
      <c r="H115" s="48"/>
    </row>
    <row r="116" spans="1:21" x14ac:dyDescent="0.25">
      <c r="H116" s="48"/>
    </row>
  </sheetData>
  <mergeCells count="1">
    <mergeCell ref="A1:T2"/>
  </mergeCells>
  <pageMargins left="0.24374999999999999" right="0.20486111111111099" top="0.41875000000000001" bottom="0.78749999999999998" header="0.51180555555555496" footer="0.51180555555555496"/>
  <pageSetup paperSize="9" scale="30" firstPageNumber="0" orientation="landscape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zoomScaleNormal="100" zoomScalePageLayoutView="60" workbookViewId="0"/>
  </sheetViews>
  <sheetFormatPr defaultRowHeight="15" x14ac:dyDescent="0.25"/>
  <cols>
    <col min="1" max="1" width="4.28515625" customWidth="1"/>
    <col min="2" max="2" width="66.28515625" customWidth="1"/>
    <col min="3" max="3" width="31.42578125" customWidth="1"/>
    <col min="4" max="4" width="16.85546875" customWidth="1"/>
    <col min="5" max="5" width="12.42578125" customWidth="1"/>
    <col min="6" max="6" width="13.7109375" customWidth="1"/>
    <col min="7" max="7" width="25.28515625" customWidth="1"/>
    <col min="8" max="8" width="23" customWidth="1"/>
    <col min="9" max="17" width="16" customWidth="1"/>
    <col min="18" max="20" width="17.140625" customWidth="1"/>
    <col min="21" max="21" width="22.85546875" customWidth="1"/>
    <col min="22" max="1025" width="8.7109375" customWidth="1"/>
  </cols>
  <sheetData>
    <row r="1" spans="1:21" x14ac:dyDescent="0.25">
      <c r="A1" s="1" t="s">
        <v>160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5"/>
      <c r="B3" s="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5"/>
    </row>
    <row r="4" spans="1:21" x14ac:dyDescent="0.25">
      <c r="A4" s="8">
        <v>1</v>
      </c>
      <c r="B4" s="10" t="s">
        <v>161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1" t="s">
        <v>8</v>
      </c>
      <c r="J4" s="11" t="s">
        <v>9</v>
      </c>
      <c r="K4" s="11" t="s">
        <v>10</v>
      </c>
      <c r="L4" s="11" t="s">
        <v>11</v>
      </c>
      <c r="M4" s="11" t="s">
        <v>12</v>
      </c>
      <c r="N4" s="11" t="s">
        <v>13</v>
      </c>
      <c r="O4" s="11" t="s">
        <v>14</v>
      </c>
      <c r="P4" s="11" t="s">
        <v>15</v>
      </c>
      <c r="Q4" s="11" t="s">
        <v>16</v>
      </c>
      <c r="R4" s="11" t="s">
        <v>17</v>
      </c>
      <c r="S4" s="11" t="s">
        <v>18</v>
      </c>
      <c r="T4" s="11" t="s">
        <v>19</v>
      </c>
      <c r="U4" s="8" t="s">
        <v>20</v>
      </c>
    </row>
    <row r="5" spans="1:21" x14ac:dyDescent="0.25">
      <c r="A5" s="49">
        <v>1.1000000000000001</v>
      </c>
      <c r="B5" s="50" t="s">
        <v>162</v>
      </c>
      <c r="C5" s="51" t="s">
        <v>163</v>
      </c>
      <c r="D5" s="51" t="s">
        <v>57</v>
      </c>
      <c r="E5" s="51">
        <v>1</v>
      </c>
      <c r="F5" s="51" t="s">
        <v>164</v>
      </c>
      <c r="G5" s="52">
        <v>149</v>
      </c>
      <c r="H5" s="53">
        <f>SUM(I5:T5)</f>
        <v>1788</v>
      </c>
      <c r="I5" s="52">
        <f t="shared" ref="I5:T8" si="0">$G5*$E5</f>
        <v>149</v>
      </c>
      <c r="J5" s="52">
        <f t="shared" si="0"/>
        <v>149</v>
      </c>
      <c r="K5" s="52">
        <f t="shared" si="0"/>
        <v>149</v>
      </c>
      <c r="L5" s="52">
        <f t="shared" si="0"/>
        <v>149</v>
      </c>
      <c r="M5" s="52">
        <f t="shared" si="0"/>
        <v>149</v>
      </c>
      <c r="N5" s="52">
        <f t="shared" si="0"/>
        <v>149</v>
      </c>
      <c r="O5" s="52">
        <f t="shared" si="0"/>
        <v>149</v>
      </c>
      <c r="P5" s="52">
        <f t="shared" si="0"/>
        <v>149</v>
      </c>
      <c r="Q5" s="52">
        <f t="shared" si="0"/>
        <v>149</v>
      </c>
      <c r="R5" s="52">
        <f t="shared" si="0"/>
        <v>149</v>
      </c>
      <c r="S5" s="52">
        <f t="shared" si="0"/>
        <v>149</v>
      </c>
      <c r="T5" s="52">
        <f t="shared" si="0"/>
        <v>149</v>
      </c>
      <c r="U5" s="52">
        <f>AVERAGE(I5:T5)</f>
        <v>149</v>
      </c>
    </row>
    <row r="6" spans="1:21" x14ac:dyDescent="0.25">
      <c r="A6" s="49">
        <v>1.2</v>
      </c>
      <c r="B6" s="50" t="s">
        <v>165</v>
      </c>
      <c r="C6" s="51" t="s">
        <v>163</v>
      </c>
      <c r="D6" s="51" t="s">
        <v>57</v>
      </c>
      <c r="E6" s="51">
        <v>1</v>
      </c>
      <c r="F6" s="51" t="s">
        <v>164</v>
      </c>
      <c r="G6" s="52">
        <v>244</v>
      </c>
      <c r="H6" s="53">
        <f>SUM(I6:T6)</f>
        <v>2928</v>
      </c>
      <c r="I6" s="52">
        <f t="shared" si="0"/>
        <v>244</v>
      </c>
      <c r="J6" s="52">
        <f t="shared" si="0"/>
        <v>244</v>
      </c>
      <c r="K6" s="52">
        <f t="shared" si="0"/>
        <v>244</v>
      </c>
      <c r="L6" s="52">
        <f t="shared" si="0"/>
        <v>244</v>
      </c>
      <c r="M6" s="52">
        <f t="shared" si="0"/>
        <v>244</v>
      </c>
      <c r="N6" s="52">
        <f t="shared" si="0"/>
        <v>244</v>
      </c>
      <c r="O6" s="52">
        <f t="shared" si="0"/>
        <v>244</v>
      </c>
      <c r="P6" s="52">
        <f t="shared" si="0"/>
        <v>244</v>
      </c>
      <c r="Q6" s="52">
        <f t="shared" si="0"/>
        <v>244</v>
      </c>
      <c r="R6" s="52">
        <f t="shared" si="0"/>
        <v>244</v>
      </c>
      <c r="S6" s="52">
        <f t="shared" si="0"/>
        <v>244</v>
      </c>
      <c r="T6" s="52">
        <f t="shared" si="0"/>
        <v>244</v>
      </c>
      <c r="U6" s="52">
        <f>AVERAGE(I6:T6)</f>
        <v>244</v>
      </c>
    </row>
    <row r="7" spans="1:21" x14ac:dyDescent="0.25">
      <c r="A7" s="49">
        <v>1.3</v>
      </c>
      <c r="B7" s="50" t="s">
        <v>166</v>
      </c>
      <c r="C7" s="51" t="s">
        <v>163</v>
      </c>
      <c r="D7" s="51" t="s">
        <v>57</v>
      </c>
      <c r="E7" s="51">
        <v>1</v>
      </c>
      <c r="F7" s="51" t="s">
        <v>164</v>
      </c>
      <c r="G7" s="52">
        <v>248</v>
      </c>
      <c r="H7" s="53">
        <f>SUM(I7:T7)</f>
        <v>2976</v>
      </c>
      <c r="I7" s="52">
        <f t="shared" si="0"/>
        <v>248</v>
      </c>
      <c r="J7" s="52">
        <f t="shared" si="0"/>
        <v>248</v>
      </c>
      <c r="K7" s="52">
        <f t="shared" si="0"/>
        <v>248</v>
      </c>
      <c r="L7" s="52">
        <f t="shared" si="0"/>
        <v>248</v>
      </c>
      <c r="M7" s="52">
        <f t="shared" si="0"/>
        <v>248</v>
      </c>
      <c r="N7" s="52">
        <f t="shared" si="0"/>
        <v>248</v>
      </c>
      <c r="O7" s="52">
        <f t="shared" si="0"/>
        <v>248</v>
      </c>
      <c r="P7" s="52">
        <f t="shared" si="0"/>
        <v>248</v>
      </c>
      <c r="Q7" s="52">
        <f t="shared" si="0"/>
        <v>248</v>
      </c>
      <c r="R7" s="52">
        <f t="shared" si="0"/>
        <v>248</v>
      </c>
      <c r="S7" s="52">
        <f t="shared" si="0"/>
        <v>248</v>
      </c>
      <c r="T7" s="52">
        <f t="shared" si="0"/>
        <v>248</v>
      </c>
      <c r="U7" s="52">
        <f>AVERAGE(I7:T7)</f>
        <v>248</v>
      </c>
    </row>
    <row r="8" spans="1:21" x14ac:dyDescent="0.25">
      <c r="A8" s="49">
        <v>1.4</v>
      </c>
      <c r="B8" s="50" t="s">
        <v>167</v>
      </c>
      <c r="C8" s="51" t="s">
        <v>163</v>
      </c>
      <c r="D8" s="51" t="s">
        <v>57</v>
      </c>
      <c r="E8" s="51">
        <v>1</v>
      </c>
      <c r="F8" s="51" t="s">
        <v>164</v>
      </c>
      <c r="G8" s="52">
        <v>245</v>
      </c>
      <c r="H8" s="53">
        <f>SUM(I8:T8)</f>
        <v>2940</v>
      </c>
      <c r="I8" s="52">
        <f t="shared" si="0"/>
        <v>245</v>
      </c>
      <c r="J8" s="52">
        <f t="shared" si="0"/>
        <v>245</v>
      </c>
      <c r="K8" s="52">
        <f t="shared" si="0"/>
        <v>245</v>
      </c>
      <c r="L8" s="52">
        <f t="shared" si="0"/>
        <v>245</v>
      </c>
      <c r="M8" s="52">
        <f t="shared" si="0"/>
        <v>245</v>
      </c>
      <c r="N8" s="52">
        <f t="shared" si="0"/>
        <v>245</v>
      </c>
      <c r="O8" s="52">
        <f t="shared" si="0"/>
        <v>245</v>
      </c>
      <c r="P8" s="52">
        <f t="shared" si="0"/>
        <v>245</v>
      </c>
      <c r="Q8" s="52">
        <f t="shared" si="0"/>
        <v>245</v>
      </c>
      <c r="R8" s="52">
        <f t="shared" si="0"/>
        <v>245</v>
      </c>
      <c r="S8" s="52">
        <f t="shared" si="0"/>
        <v>245</v>
      </c>
      <c r="T8" s="52">
        <f t="shared" si="0"/>
        <v>245</v>
      </c>
      <c r="U8" s="52">
        <f>AVERAGE(I8:T8)</f>
        <v>245</v>
      </c>
    </row>
    <row r="9" spans="1:21" x14ac:dyDescent="0.25">
      <c r="A9" s="18"/>
      <c r="B9" s="24"/>
      <c r="C9" s="20"/>
      <c r="D9" s="20"/>
      <c r="E9" s="20"/>
      <c r="F9" s="20"/>
      <c r="G9" s="20" t="s">
        <v>27</v>
      </c>
      <c r="H9" s="21">
        <f t="shared" ref="H9:T9" si="1">SUM(H5:H8)</f>
        <v>10632</v>
      </c>
      <c r="I9" s="21">
        <f t="shared" si="1"/>
        <v>886</v>
      </c>
      <c r="J9" s="21">
        <f t="shared" si="1"/>
        <v>886</v>
      </c>
      <c r="K9" s="21">
        <f t="shared" si="1"/>
        <v>886</v>
      </c>
      <c r="L9" s="21">
        <f t="shared" si="1"/>
        <v>886</v>
      </c>
      <c r="M9" s="21">
        <f t="shared" si="1"/>
        <v>886</v>
      </c>
      <c r="N9" s="21">
        <f t="shared" si="1"/>
        <v>886</v>
      </c>
      <c r="O9" s="21">
        <f t="shared" si="1"/>
        <v>886</v>
      </c>
      <c r="P9" s="21">
        <f t="shared" si="1"/>
        <v>886</v>
      </c>
      <c r="Q9" s="21">
        <f t="shared" si="1"/>
        <v>886</v>
      </c>
      <c r="R9" s="21">
        <f t="shared" si="1"/>
        <v>886</v>
      </c>
      <c r="S9" s="21">
        <f t="shared" si="1"/>
        <v>886</v>
      </c>
      <c r="T9" s="21">
        <f t="shared" si="1"/>
        <v>886</v>
      </c>
      <c r="U9" s="21">
        <f>AVERAGE(I9:T9)</f>
        <v>886</v>
      </c>
    </row>
    <row r="10" spans="1:21" x14ac:dyDescent="0.25">
      <c r="A10" s="5"/>
      <c r="B10" s="5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5"/>
    </row>
    <row r="11" spans="1:21" x14ac:dyDescent="0.25">
      <c r="A11" s="8">
        <v>2</v>
      </c>
      <c r="B11" s="8" t="s">
        <v>168</v>
      </c>
      <c r="C11" s="10" t="s">
        <v>2</v>
      </c>
      <c r="D11" s="10" t="s">
        <v>3</v>
      </c>
      <c r="E11" s="10" t="s">
        <v>4</v>
      </c>
      <c r="F11" s="10" t="s">
        <v>5</v>
      </c>
      <c r="G11" s="10" t="s">
        <v>6</v>
      </c>
      <c r="H11" s="10" t="s">
        <v>7</v>
      </c>
      <c r="I11" s="11" t="s">
        <v>8</v>
      </c>
      <c r="J11" s="11" t="s">
        <v>9</v>
      </c>
      <c r="K11" s="11" t="s">
        <v>10</v>
      </c>
      <c r="L11" s="11" t="s">
        <v>11</v>
      </c>
      <c r="M11" s="11" t="s">
        <v>12</v>
      </c>
      <c r="N11" s="11" t="s">
        <v>13</v>
      </c>
      <c r="O11" s="11" t="s">
        <v>14</v>
      </c>
      <c r="P11" s="11" t="s">
        <v>15</v>
      </c>
      <c r="Q11" s="11" t="s">
        <v>16</v>
      </c>
      <c r="R11" s="11" t="s">
        <v>17</v>
      </c>
      <c r="S11" s="11" t="s">
        <v>18</v>
      </c>
      <c r="T11" s="11" t="s">
        <v>19</v>
      </c>
      <c r="U11" s="8" t="s">
        <v>20</v>
      </c>
    </row>
    <row r="12" spans="1:21" x14ac:dyDescent="0.25">
      <c r="A12" s="49">
        <v>2.1</v>
      </c>
      <c r="B12" s="54" t="s">
        <v>169</v>
      </c>
      <c r="C12" s="51" t="s">
        <v>170</v>
      </c>
      <c r="D12" s="51" t="s">
        <v>57</v>
      </c>
      <c r="E12" s="51">
        <v>1</v>
      </c>
      <c r="F12" s="51" t="s">
        <v>145</v>
      </c>
      <c r="G12" s="52"/>
      <c r="H12" s="52">
        <f>G12*E12</f>
        <v>0</v>
      </c>
      <c r="I12" s="52">
        <f t="shared" ref="I12:T14" si="2">$H12/12</f>
        <v>0</v>
      </c>
      <c r="J12" s="52">
        <f t="shared" si="2"/>
        <v>0</v>
      </c>
      <c r="K12" s="52">
        <f t="shared" si="2"/>
        <v>0</v>
      </c>
      <c r="L12" s="52">
        <f t="shared" si="2"/>
        <v>0</v>
      </c>
      <c r="M12" s="52">
        <f t="shared" si="2"/>
        <v>0</v>
      </c>
      <c r="N12" s="52">
        <f t="shared" si="2"/>
        <v>0</v>
      </c>
      <c r="O12" s="52">
        <f t="shared" si="2"/>
        <v>0</v>
      </c>
      <c r="P12" s="52">
        <f t="shared" si="2"/>
        <v>0</v>
      </c>
      <c r="Q12" s="52">
        <f t="shared" si="2"/>
        <v>0</v>
      </c>
      <c r="R12" s="52">
        <f t="shared" si="2"/>
        <v>0</v>
      </c>
      <c r="S12" s="52">
        <f t="shared" si="2"/>
        <v>0</v>
      </c>
      <c r="T12" s="52">
        <f t="shared" si="2"/>
        <v>0</v>
      </c>
      <c r="U12" s="52">
        <f>AVERAGE(I12:T12)</f>
        <v>0</v>
      </c>
    </row>
    <row r="13" spans="1:21" x14ac:dyDescent="0.25">
      <c r="A13" s="49">
        <v>2.2000000000000002</v>
      </c>
      <c r="B13" s="54" t="s">
        <v>171</v>
      </c>
      <c r="C13" s="51" t="s">
        <v>172</v>
      </c>
      <c r="D13" s="51" t="s">
        <v>57</v>
      </c>
      <c r="E13" s="51">
        <v>1</v>
      </c>
      <c r="F13" s="51" t="s">
        <v>145</v>
      </c>
      <c r="G13" s="52">
        <v>97</v>
      </c>
      <c r="H13" s="52">
        <f>G13*E13</f>
        <v>97</v>
      </c>
      <c r="I13" s="52">
        <f t="shared" si="2"/>
        <v>8.0833333333333339</v>
      </c>
      <c r="J13" s="52">
        <f t="shared" si="2"/>
        <v>8.0833333333333339</v>
      </c>
      <c r="K13" s="52">
        <f t="shared" si="2"/>
        <v>8.0833333333333339</v>
      </c>
      <c r="L13" s="52">
        <f t="shared" si="2"/>
        <v>8.0833333333333339</v>
      </c>
      <c r="M13" s="52">
        <f t="shared" si="2"/>
        <v>8.0833333333333339</v>
      </c>
      <c r="N13" s="52">
        <f t="shared" si="2"/>
        <v>8.0833333333333339</v>
      </c>
      <c r="O13" s="52">
        <f t="shared" si="2"/>
        <v>8.0833333333333339</v>
      </c>
      <c r="P13" s="52">
        <f t="shared" si="2"/>
        <v>8.0833333333333339</v>
      </c>
      <c r="Q13" s="52">
        <f t="shared" si="2"/>
        <v>8.0833333333333339</v>
      </c>
      <c r="R13" s="52">
        <f t="shared" si="2"/>
        <v>8.0833333333333339</v>
      </c>
      <c r="S13" s="52">
        <f t="shared" si="2"/>
        <v>8.0833333333333339</v>
      </c>
      <c r="T13" s="52">
        <f t="shared" si="2"/>
        <v>8.0833333333333339</v>
      </c>
      <c r="U13" s="52">
        <f>AVERAGE(I13:T13)</f>
        <v>8.0833333333333321</v>
      </c>
    </row>
    <row r="14" spans="1:21" x14ac:dyDescent="0.25">
      <c r="A14" s="49">
        <v>2.2999999999999998</v>
      </c>
      <c r="B14" s="54" t="s">
        <v>173</v>
      </c>
      <c r="C14" s="51" t="s">
        <v>174</v>
      </c>
      <c r="D14" s="51" t="s">
        <v>57</v>
      </c>
      <c r="E14" s="51">
        <v>1</v>
      </c>
      <c r="F14" s="51" t="s">
        <v>145</v>
      </c>
      <c r="G14" s="52">
        <v>102</v>
      </c>
      <c r="H14" s="52">
        <f>G14*E14</f>
        <v>102</v>
      </c>
      <c r="I14" s="52">
        <f t="shared" si="2"/>
        <v>8.5</v>
      </c>
      <c r="J14" s="52">
        <f t="shared" si="2"/>
        <v>8.5</v>
      </c>
      <c r="K14" s="52">
        <f t="shared" si="2"/>
        <v>8.5</v>
      </c>
      <c r="L14" s="52">
        <f t="shared" si="2"/>
        <v>8.5</v>
      </c>
      <c r="M14" s="52">
        <f t="shared" si="2"/>
        <v>8.5</v>
      </c>
      <c r="N14" s="52">
        <f t="shared" si="2"/>
        <v>8.5</v>
      </c>
      <c r="O14" s="52">
        <f t="shared" si="2"/>
        <v>8.5</v>
      </c>
      <c r="P14" s="52">
        <f t="shared" si="2"/>
        <v>8.5</v>
      </c>
      <c r="Q14" s="52">
        <f t="shared" si="2"/>
        <v>8.5</v>
      </c>
      <c r="R14" s="52">
        <f t="shared" si="2"/>
        <v>8.5</v>
      </c>
      <c r="S14" s="52">
        <f t="shared" si="2"/>
        <v>8.5</v>
      </c>
      <c r="T14" s="52">
        <f t="shared" si="2"/>
        <v>8.5</v>
      </c>
      <c r="U14" s="52">
        <f>AVERAGE(I14:T14)</f>
        <v>8.5</v>
      </c>
    </row>
    <row r="15" spans="1:21" x14ac:dyDescent="0.25">
      <c r="A15" s="49">
        <v>2.4</v>
      </c>
      <c r="B15" s="54" t="s">
        <v>175</v>
      </c>
      <c r="C15" s="51" t="s">
        <v>174</v>
      </c>
      <c r="D15" s="51" t="s">
        <v>57</v>
      </c>
      <c r="E15" s="51">
        <v>1</v>
      </c>
      <c r="F15" s="51" t="s">
        <v>145</v>
      </c>
      <c r="G15" s="52">
        <v>120</v>
      </c>
      <c r="H15" s="52">
        <f>G15*E15</f>
        <v>120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f>AVERAGE(I15:T15)</f>
        <v>0</v>
      </c>
    </row>
    <row r="16" spans="1:21" x14ac:dyDescent="0.25">
      <c r="A16" s="24"/>
      <c r="B16" s="24"/>
      <c r="C16" s="20"/>
      <c r="D16" s="20"/>
      <c r="E16" s="20"/>
      <c r="F16" s="20"/>
      <c r="G16" s="20" t="s">
        <v>27</v>
      </c>
      <c r="H16" s="21">
        <f t="shared" ref="H16:T16" si="3">SUM(H12:H15)</f>
        <v>319</v>
      </c>
      <c r="I16" s="21">
        <f t="shared" si="3"/>
        <v>16.583333333333336</v>
      </c>
      <c r="J16" s="21">
        <f t="shared" si="3"/>
        <v>16.583333333333336</v>
      </c>
      <c r="K16" s="21">
        <f t="shared" si="3"/>
        <v>16.583333333333336</v>
      </c>
      <c r="L16" s="21">
        <f t="shared" si="3"/>
        <v>16.583333333333336</v>
      </c>
      <c r="M16" s="21">
        <f t="shared" si="3"/>
        <v>16.583333333333336</v>
      </c>
      <c r="N16" s="21">
        <f t="shared" si="3"/>
        <v>16.583333333333336</v>
      </c>
      <c r="O16" s="21">
        <f t="shared" si="3"/>
        <v>16.583333333333336</v>
      </c>
      <c r="P16" s="21">
        <f t="shared" si="3"/>
        <v>16.583333333333336</v>
      </c>
      <c r="Q16" s="21">
        <f t="shared" si="3"/>
        <v>16.583333333333336</v>
      </c>
      <c r="R16" s="21">
        <f t="shared" si="3"/>
        <v>16.583333333333336</v>
      </c>
      <c r="S16" s="21">
        <f t="shared" si="3"/>
        <v>16.583333333333336</v>
      </c>
      <c r="T16" s="21">
        <f t="shared" si="3"/>
        <v>16.583333333333336</v>
      </c>
      <c r="U16" s="21">
        <f>AVERAGE(I16:T16)</f>
        <v>16.583333333333339</v>
      </c>
    </row>
    <row r="17" spans="1:21" x14ac:dyDescent="0.25">
      <c r="A17" s="5"/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5"/>
    </row>
    <row r="18" spans="1:21" x14ac:dyDescent="0.25">
      <c r="A18" s="8">
        <v>3</v>
      </c>
      <c r="B18" s="8" t="s">
        <v>176</v>
      </c>
      <c r="C18" s="10" t="s">
        <v>2</v>
      </c>
      <c r="D18" s="10" t="s">
        <v>3</v>
      </c>
      <c r="E18" s="10" t="s">
        <v>4</v>
      </c>
      <c r="F18" s="10" t="s">
        <v>5</v>
      </c>
      <c r="G18" s="10" t="s">
        <v>6</v>
      </c>
      <c r="H18" s="10" t="s">
        <v>7</v>
      </c>
      <c r="I18" s="11" t="s">
        <v>8</v>
      </c>
      <c r="J18" s="11" t="s">
        <v>9</v>
      </c>
      <c r="K18" s="11" t="s">
        <v>10</v>
      </c>
      <c r="L18" s="11" t="s">
        <v>11</v>
      </c>
      <c r="M18" s="11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1" t="s">
        <v>17</v>
      </c>
      <c r="S18" s="11" t="s">
        <v>18</v>
      </c>
      <c r="T18" s="11" t="s">
        <v>19</v>
      </c>
      <c r="U18" s="8" t="s">
        <v>20</v>
      </c>
    </row>
    <row r="19" spans="1:21" x14ac:dyDescent="0.25">
      <c r="A19" s="49">
        <v>3.1</v>
      </c>
      <c r="B19" s="49" t="s">
        <v>177</v>
      </c>
      <c r="C19" s="51" t="s">
        <v>178</v>
      </c>
      <c r="D19" s="51" t="s">
        <v>57</v>
      </c>
      <c r="E19" s="51">
        <v>1</v>
      </c>
      <c r="F19" s="51" t="s">
        <v>179</v>
      </c>
      <c r="G19" s="52">
        <v>0</v>
      </c>
      <c r="H19" s="52">
        <f>E19*G19</f>
        <v>0</v>
      </c>
      <c r="I19" s="52">
        <f t="shared" ref="I19:T19" si="4">$H19/12</f>
        <v>0</v>
      </c>
      <c r="J19" s="52">
        <f t="shared" si="4"/>
        <v>0</v>
      </c>
      <c r="K19" s="52">
        <f t="shared" si="4"/>
        <v>0</v>
      </c>
      <c r="L19" s="52">
        <f t="shared" si="4"/>
        <v>0</v>
      </c>
      <c r="M19" s="52">
        <f t="shared" si="4"/>
        <v>0</v>
      </c>
      <c r="N19" s="52">
        <f t="shared" si="4"/>
        <v>0</v>
      </c>
      <c r="O19" s="52">
        <f t="shared" si="4"/>
        <v>0</v>
      </c>
      <c r="P19" s="52">
        <f t="shared" si="4"/>
        <v>0</v>
      </c>
      <c r="Q19" s="52">
        <f t="shared" si="4"/>
        <v>0</v>
      </c>
      <c r="R19" s="52">
        <f t="shared" si="4"/>
        <v>0</v>
      </c>
      <c r="S19" s="52">
        <f t="shared" si="4"/>
        <v>0</v>
      </c>
      <c r="T19" s="52">
        <f t="shared" si="4"/>
        <v>0</v>
      </c>
      <c r="U19" s="52">
        <f>AVERAGE(I19:T19)</f>
        <v>0</v>
      </c>
    </row>
    <row r="20" spans="1:21" x14ac:dyDescent="0.25">
      <c r="A20" s="49">
        <v>3.2</v>
      </c>
      <c r="B20" s="49" t="s">
        <v>180</v>
      </c>
      <c r="C20" s="51" t="s">
        <v>178</v>
      </c>
      <c r="D20" s="51" t="s">
        <v>57</v>
      </c>
      <c r="E20" s="51">
        <v>1</v>
      </c>
      <c r="F20" s="51" t="s">
        <v>181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f>AVERAGE(I20:T20)</f>
        <v>0</v>
      </c>
    </row>
    <row r="21" spans="1:21" x14ac:dyDescent="0.25">
      <c r="A21" s="24"/>
      <c r="B21" s="24"/>
      <c r="C21" s="20"/>
      <c r="D21" s="20"/>
      <c r="E21" s="20"/>
      <c r="F21" s="20"/>
      <c r="G21" s="20" t="s">
        <v>27</v>
      </c>
      <c r="H21" s="21">
        <f t="shared" ref="H21:T21" si="5">SUM(H19:H20)</f>
        <v>0</v>
      </c>
      <c r="I21" s="21">
        <f t="shared" si="5"/>
        <v>0</v>
      </c>
      <c r="J21" s="21">
        <f t="shared" si="5"/>
        <v>0</v>
      </c>
      <c r="K21" s="21">
        <f t="shared" si="5"/>
        <v>0</v>
      </c>
      <c r="L21" s="21">
        <f t="shared" si="5"/>
        <v>0</v>
      </c>
      <c r="M21" s="21">
        <f t="shared" si="5"/>
        <v>0</v>
      </c>
      <c r="N21" s="21">
        <f t="shared" si="5"/>
        <v>0</v>
      </c>
      <c r="O21" s="21">
        <f t="shared" si="5"/>
        <v>0</v>
      </c>
      <c r="P21" s="21">
        <f t="shared" si="5"/>
        <v>0</v>
      </c>
      <c r="Q21" s="21">
        <f t="shared" si="5"/>
        <v>0</v>
      </c>
      <c r="R21" s="21">
        <f t="shared" si="5"/>
        <v>0</v>
      </c>
      <c r="S21" s="21">
        <f t="shared" si="5"/>
        <v>0</v>
      </c>
      <c r="T21" s="21">
        <f t="shared" si="5"/>
        <v>0</v>
      </c>
      <c r="U21" s="21">
        <f>AVERAGE(I21:T21)</f>
        <v>0</v>
      </c>
    </row>
    <row r="22" spans="1:21" x14ac:dyDescent="0.25">
      <c r="A22" s="5"/>
      <c r="B22" s="5"/>
      <c r="C22" s="7"/>
      <c r="D22" s="7"/>
      <c r="E22" s="7"/>
      <c r="F22" s="7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</row>
    <row r="23" spans="1:21" x14ac:dyDescent="0.25">
      <c r="A23" s="8">
        <v>4</v>
      </c>
      <c r="B23" s="8" t="s">
        <v>182</v>
      </c>
      <c r="C23" s="10" t="s">
        <v>2</v>
      </c>
      <c r="D23" s="10" t="s">
        <v>3</v>
      </c>
      <c r="E23" s="10" t="s">
        <v>4</v>
      </c>
      <c r="F23" s="10" t="s">
        <v>5</v>
      </c>
      <c r="G23" s="10" t="s">
        <v>6</v>
      </c>
      <c r="H23" s="10" t="s">
        <v>7</v>
      </c>
      <c r="I23" s="11" t="s">
        <v>8</v>
      </c>
      <c r="J23" s="11" t="s">
        <v>9</v>
      </c>
      <c r="K23" s="11" t="s">
        <v>10</v>
      </c>
      <c r="L23" s="11" t="s">
        <v>11</v>
      </c>
      <c r="M23" s="11" t="s">
        <v>12</v>
      </c>
      <c r="N23" s="11" t="s">
        <v>13</v>
      </c>
      <c r="O23" s="11" t="s">
        <v>14</v>
      </c>
      <c r="P23" s="11" t="s">
        <v>15</v>
      </c>
      <c r="Q23" s="11" t="s">
        <v>16</v>
      </c>
      <c r="R23" s="11" t="s">
        <v>17</v>
      </c>
      <c r="S23" s="11" t="s">
        <v>18</v>
      </c>
      <c r="T23" s="11" t="s">
        <v>19</v>
      </c>
      <c r="U23" s="8" t="s">
        <v>20</v>
      </c>
    </row>
    <row r="24" spans="1:21" x14ac:dyDescent="0.25">
      <c r="A24" s="49">
        <v>4.0999999999999996</v>
      </c>
      <c r="B24" s="49" t="s">
        <v>183</v>
      </c>
      <c r="C24" s="51" t="s">
        <v>184</v>
      </c>
      <c r="D24" s="51" t="s">
        <v>57</v>
      </c>
      <c r="E24" s="51">
        <v>1</v>
      </c>
      <c r="F24" s="51" t="s">
        <v>179</v>
      </c>
      <c r="G24" s="52">
        <v>0</v>
      </c>
      <c r="H24" s="52">
        <f>SUM(I24:T24)</f>
        <v>0</v>
      </c>
      <c r="I24" s="52">
        <f t="shared" ref="I24:T25" si="6">$G24*$E24</f>
        <v>0</v>
      </c>
      <c r="J24" s="52">
        <f t="shared" si="6"/>
        <v>0</v>
      </c>
      <c r="K24" s="52">
        <f t="shared" si="6"/>
        <v>0</v>
      </c>
      <c r="L24" s="52">
        <f t="shared" si="6"/>
        <v>0</v>
      </c>
      <c r="M24" s="52">
        <f t="shared" si="6"/>
        <v>0</v>
      </c>
      <c r="N24" s="52">
        <f t="shared" si="6"/>
        <v>0</v>
      </c>
      <c r="O24" s="52">
        <f t="shared" si="6"/>
        <v>0</v>
      </c>
      <c r="P24" s="52">
        <f t="shared" si="6"/>
        <v>0</v>
      </c>
      <c r="Q24" s="52">
        <f t="shared" si="6"/>
        <v>0</v>
      </c>
      <c r="R24" s="52">
        <f t="shared" si="6"/>
        <v>0</v>
      </c>
      <c r="S24" s="52">
        <f t="shared" si="6"/>
        <v>0</v>
      </c>
      <c r="T24" s="52">
        <f t="shared" si="6"/>
        <v>0</v>
      </c>
      <c r="U24" s="52">
        <f>AVERAGE(I24:T24)</f>
        <v>0</v>
      </c>
    </row>
    <row r="25" spans="1:21" x14ac:dyDescent="0.25">
      <c r="A25" s="49">
        <v>4.2</v>
      </c>
      <c r="B25" s="49" t="s">
        <v>185</v>
      </c>
      <c r="C25" s="51" t="s">
        <v>184</v>
      </c>
      <c r="D25" s="51" t="s">
        <v>57</v>
      </c>
      <c r="E25" s="51">
        <v>1</v>
      </c>
      <c r="F25" s="51" t="s">
        <v>181</v>
      </c>
      <c r="G25" s="52">
        <v>0</v>
      </c>
      <c r="H25" s="52">
        <f>SUM(I25:T25)</f>
        <v>0</v>
      </c>
      <c r="I25" s="52">
        <f t="shared" si="6"/>
        <v>0</v>
      </c>
      <c r="J25" s="52">
        <f t="shared" si="6"/>
        <v>0</v>
      </c>
      <c r="K25" s="52">
        <f t="shared" si="6"/>
        <v>0</v>
      </c>
      <c r="L25" s="52">
        <f t="shared" si="6"/>
        <v>0</v>
      </c>
      <c r="M25" s="52">
        <f t="shared" si="6"/>
        <v>0</v>
      </c>
      <c r="N25" s="52">
        <f t="shared" si="6"/>
        <v>0</v>
      </c>
      <c r="O25" s="52">
        <f t="shared" si="6"/>
        <v>0</v>
      </c>
      <c r="P25" s="52">
        <f t="shared" si="6"/>
        <v>0</v>
      </c>
      <c r="Q25" s="52">
        <f t="shared" si="6"/>
        <v>0</v>
      </c>
      <c r="R25" s="52">
        <f t="shared" si="6"/>
        <v>0</v>
      </c>
      <c r="S25" s="52">
        <f t="shared" si="6"/>
        <v>0</v>
      </c>
      <c r="T25" s="52">
        <f t="shared" si="6"/>
        <v>0</v>
      </c>
      <c r="U25" s="52">
        <f>AVERAGE(I25:T25)</f>
        <v>0</v>
      </c>
    </row>
    <row r="26" spans="1:21" x14ac:dyDescent="0.25">
      <c r="A26" s="24"/>
      <c r="B26" s="24"/>
      <c r="C26" s="20"/>
      <c r="D26" s="20"/>
      <c r="E26" s="20"/>
      <c r="F26" s="20"/>
      <c r="G26" s="20" t="s">
        <v>27</v>
      </c>
      <c r="H26" s="21">
        <f t="shared" ref="H26:T26" si="7">SUM(H24:H25)</f>
        <v>0</v>
      </c>
      <c r="I26" s="21">
        <f t="shared" si="7"/>
        <v>0</v>
      </c>
      <c r="J26" s="21">
        <f t="shared" si="7"/>
        <v>0</v>
      </c>
      <c r="K26" s="21">
        <f t="shared" si="7"/>
        <v>0</v>
      </c>
      <c r="L26" s="21">
        <f t="shared" si="7"/>
        <v>0</v>
      </c>
      <c r="M26" s="21">
        <f t="shared" si="7"/>
        <v>0</v>
      </c>
      <c r="N26" s="21">
        <f t="shared" si="7"/>
        <v>0</v>
      </c>
      <c r="O26" s="21">
        <f t="shared" si="7"/>
        <v>0</v>
      </c>
      <c r="P26" s="21">
        <f t="shared" si="7"/>
        <v>0</v>
      </c>
      <c r="Q26" s="21">
        <f t="shared" si="7"/>
        <v>0</v>
      </c>
      <c r="R26" s="21">
        <f t="shared" si="7"/>
        <v>0</v>
      </c>
      <c r="S26" s="21">
        <f t="shared" si="7"/>
        <v>0</v>
      </c>
      <c r="T26" s="21">
        <f t="shared" si="7"/>
        <v>0</v>
      </c>
      <c r="U26" s="21">
        <f>AVERAGE(I26:T26)</f>
        <v>0</v>
      </c>
    </row>
    <row r="27" spans="1:21" x14ac:dyDescent="0.25">
      <c r="A27" s="5"/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5"/>
    </row>
    <row r="28" spans="1:21" x14ac:dyDescent="0.25">
      <c r="A28" s="8">
        <v>5</v>
      </c>
      <c r="B28" s="8" t="s">
        <v>186</v>
      </c>
      <c r="C28" s="10" t="s">
        <v>2</v>
      </c>
      <c r="D28" s="10" t="s">
        <v>3</v>
      </c>
      <c r="E28" s="10" t="s">
        <v>4</v>
      </c>
      <c r="F28" s="10" t="s">
        <v>5</v>
      </c>
      <c r="G28" s="10" t="s">
        <v>6</v>
      </c>
      <c r="H28" s="10" t="s">
        <v>7</v>
      </c>
      <c r="I28" s="11" t="s">
        <v>8</v>
      </c>
      <c r="J28" s="11" t="s">
        <v>9</v>
      </c>
      <c r="K28" s="11" t="s">
        <v>10</v>
      </c>
      <c r="L28" s="11" t="s">
        <v>11</v>
      </c>
      <c r="M28" s="11" t="s">
        <v>12</v>
      </c>
      <c r="N28" s="11" t="s">
        <v>13</v>
      </c>
      <c r="O28" s="11" t="s">
        <v>14</v>
      </c>
      <c r="P28" s="11" t="s">
        <v>15</v>
      </c>
      <c r="Q28" s="11" t="s">
        <v>16</v>
      </c>
      <c r="R28" s="11" t="s">
        <v>17</v>
      </c>
      <c r="S28" s="11" t="s">
        <v>18</v>
      </c>
      <c r="T28" s="11" t="s">
        <v>19</v>
      </c>
      <c r="U28" s="8" t="s">
        <v>20</v>
      </c>
    </row>
    <row r="29" spans="1:21" x14ac:dyDescent="0.25">
      <c r="A29" s="49">
        <v>5.0999999999999996</v>
      </c>
      <c r="B29" s="49" t="s">
        <v>187</v>
      </c>
      <c r="C29" s="51" t="s">
        <v>62</v>
      </c>
      <c r="D29" s="51" t="s">
        <v>57</v>
      </c>
      <c r="E29" s="51">
        <v>1</v>
      </c>
      <c r="F29" s="51" t="s">
        <v>179</v>
      </c>
      <c r="G29" s="52">
        <v>0</v>
      </c>
      <c r="H29" s="52">
        <f t="shared" ref="H29:H34" si="8">SUM(I29:T29)</f>
        <v>0</v>
      </c>
      <c r="I29" s="52">
        <f t="shared" ref="I29:T34" si="9">$G29*$E29</f>
        <v>0</v>
      </c>
      <c r="J29" s="52">
        <f t="shared" si="9"/>
        <v>0</v>
      </c>
      <c r="K29" s="52">
        <f t="shared" si="9"/>
        <v>0</v>
      </c>
      <c r="L29" s="52">
        <f t="shared" si="9"/>
        <v>0</v>
      </c>
      <c r="M29" s="52">
        <f t="shared" si="9"/>
        <v>0</v>
      </c>
      <c r="N29" s="52">
        <f t="shared" si="9"/>
        <v>0</v>
      </c>
      <c r="O29" s="52">
        <f t="shared" si="9"/>
        <v>0</v>
      </c>
      <c r="P29" s="52">
        <f t="shared" si="9"/>
        <v>0</v>
      </c>
      <c r="Q29" s="52">
        <f t="shared" si="9"/>
        <v>0</v>
      </c>
      <c r="R29" s="52">
        <f t="shared" si="9"/>
        <v>0</v>
      </c>
      <c r="S29" s="52">
        <f t="shared" si="9"/>
        <v>0</v>
      </c>
      <c r="T29" s="52">
        <f t="shared" si="9"/>
        <v>0</v>
      </c>
      <c r="U29" s="52">
        <f t="shared" ref="U29:U34" si="10">AVERAGE(I29:T29)</f>
        <v>0</v>
      </c>
    </row>
    <row r="30" spans="1:21" x14ac:dyDescent="0.25">
      <c r="A30" s="49">
        <v>5.2</v>
      </c>
      <c r="B30" s="49" t="s">
        <v>188</v>
      </c>
      <c r="C30" s="51" t="s">
        <v>62</v>
      </c>
      <c r="D30" s="51" t="s">
        <v>57</v>
      </c>
      <c r="E30" s="51">
        <v>1</v>
      </c>
      <c r="F30" s="51" t="s">
        <v>179</v>
      </c>
      <c r="G30" s="52">
        <v>0</v>
      </c>
      <c r="H30" s="52">
        <f t="shared" si="8"/>
        <v>0</v>
      </c>
      <c r="I30" s="52">
        <f t="shared" si="9"/>
        <v>0</v>
      </c>
      <c r="J30" s="52">
        <f t="shared" si="9"/>
        <v>0</v>
      </c>
      <c r="K30" s="52">
        <f t="shared" si="9"/>
        <v>0</v>
      </c>
      <c r="L30" s="52">
        <f t="shared" si="9"/>
        <v>0</v>
      </c>
      <c r="M30" s="52">
        <f t="shared" si="9"/>
        <v>0</v>
      </c>
      <c r="N30" s="52">
        <f t="shared" si="9"/>
        <v>0</v>
      </c>
      <c r="O30" s="52">
        <f t="shared" si="9"/>
        <v>0</v>
      </c>
      <c r="P30" s="52">
        <f t="shared" si="9"/>
        <v>0</v>
      </c>
      <c r="Q30" s="52">
        <f t="shared" si="9"/>
        <v>0</v>
      </c>
      <c r="R30" s="52">
        <f t="shared" si="9"/>
        <v>0</v>
      </c>
      <c r="S30" s="52">
        <f t="shared" si="9"/>
        <v>0</v>
      </c>
      <c r="T30" s="52">
        <f t="shared" si="9"/>
        <v>0</v>
      </c>
      <c r="U30" s="52">
        <f t="shared" si="10"/>
        <v>0</v>
      </c>
    </row>
    <row r="31" spans="1:21" x14ac:dyDescent="0.25">
      <c r="A31" s="49">
        <v>5.3</v>
      </c>
      <c r="B31" s="49" t="s">
        <v>189</v>
      </c>
      <c r="C31" s="51" t="s">
        <v>62</v>
      </c>
      <c r="D31" s="51" t="s">
        <v>57</v>
      </c>
      <c r="E31" s="51">
        <v>1</v>
      </c>
      <c r="F31" s="51" t="s">
        <v>179</v>
      </c>
      <c r="G31" s="52">
        <v>0</v>
      </c>
      <c r="H31" s="52">
        <f t="shared" si="8"/>
        <v>0</v>
      </c>
      <c r="I31" s="52">
        <f t="shared" si="9"/>
        <v>0</v>
      </c>
      <c r="J31" s="52">
        <f t="shared" si="9"/>
        <v>0</v>
      </c>
      <c r="K31" s="52">
        <f t="shared" si="9"/>
        <v>0</v>
      </c>
      <c r="L31" s="52">
        <f t="shared" si="9"/>
        <v>0</v>
      </c>
      <c r="M31" s="52">
        <f t="shared" si="9"/>
        <v>0</v>
      </c>
      <c r="N31" s="52">
        <f t="shared" si="9"/>
        <v>0</v>
      </c>
      <c r="O31" s="52">
        <f t="shared" si="9"/>
        <v>0</v>
      </c>
      <c r="P31" s="52">
        <f t="shared" si="9"/>
        <v>0</v>
      </c>
      <c r="Q31" s="52">
        <f t="shared" si="9"/>
        <v>0</v>
      </c>
      <c r="R31" s="52">
        <f t="shared" si="9"/>
        <v>0</v>
      </c>
      <c r="S31" s="52">
        <f t="shared" si="9"/>
        <v>0</v>
      </c>
      <c r="T31" s="52">
        <f t="shared" si="9"/>
        <v>0</v>
      </c>
      <c r="U31" s="52">
        <f t="shared" si="10"/>
        <v>0</v>
      </c>
    </row>
    <row r="32" spans="1:21" x14ac:dyDescent="0.25">
      <c r="A32" s="49">
        <v>5.4</v>
      </c>
      <c r="B32" s="49" t="s">
        <v>190</v>
      </c>
      <c r="C32" s="51" t="s">
        <v>62</v>
      </c>
      <c r="D32" s="51" t="s">
        <v>57</v>
      </c>
      <c r="E32" s="51">
        <v>1</v>
      </c>
      <c r="F32" s="51" t="s">
        <v>67</v>
      </c>
      <c r="G32" s="52">
        <v>0</v>
      </c>
      <c r="H32" s="52">
        <f t="shared" si="8"/>
        <v>0</v>
      </c>
      <c r="I32" s="52">
        <f t="shared" si="9"/>
        <v>0</v>
      </c>
      <c r="J32" s="52">
        <f t="shared" si="9"/>
        <v>0</v>
      </c>
      <c r="K32" s="52">
        <f t="shared" si="9"/>
        <v>0</v>
      </c>
      <c r="L32" s="52">
        <f t="shared" si="9"/>
        <v>0</v>
      </c>
      <c r="M32" s="52">
        <f t="shared" si="9"/>
        <v>0</v>
      </c>
      <c r="N32" s="52">
        <f t="shared" si="9"/>
        <v>0</v>
      </c>
      <c r="O32" s="52">
        <f t="shared" si="9"/>
        <v>0</v>
      </c>
      <c r="P32" s="52">
        <f t="shared" si="9"/>
        <v>0</v>
      </c>
      <c r="Q32" s="52">
        <f t="shared" si="9"/>
        <v>0</v>
      </c>
      <c r="R32" s="52">
        <f t="shared" si="9"/>
        <v>0</v>
      </c>
      <c r="S32" s="52">
        <f t="shared" si="9"/>
        <v>0</v>
      </c>
      <c r="T32" s="52">
        <f t="shared" si="9"/>
        <v>0</v>
      </c>
      <c r="U32" s="52">
        <f t="shared" si="10"/>
        <v>0</v>
      </c>
    </row>
    <row r="33" spans="1:21" x14ac:dyDescent="0.25">
      <c r="A33" s="49">
        <v>5.5</v>
      </c>
      <c r="B33" s="49" t="s">
        <v>191</v>
      </c>
      <c r="C33" s="51" t="s">
        <v>62</v>
      </c>
      <c r="D33" s="51" t="s">
        <v>57</v>
      </c>
      <c r="E33" s="51">
        <v>1</v>
      </c>
      <c r="F33" s="51" t="s">
        <v>67</v>
      </c>
      <c r="G33" s="52">
        <v>0</v>
      </c>
      <c r="H33" s="52">
        <f t="shared" si="8"/>
        <v>0</v>
      </c>
      <c r="I33" s="52">
        <f t="shared" si="9"/>
        <v>0</v>
      </c>
      <c r="J33" s="52">
        <f t="shared" si="9"/>
        <v>0</v>
      </c>
      <c r="K33" s="52">
        <f t="shared" si="9"/>
        <v>0</v>
      </c>
      <c r="L33" s="52">
        <f t="shared" si="9"/>
        <v>0</v>
      </c>
      <c r="M33" s="52">
        <f t="shared" si="9"/>
        <v>0</v>
      </c>
      <c r="N33" s="52">
        <f t="shared" si="9"/>
        <v>0</v>
      </c>
      <c r="O33" s="52">
        <f t="shared" si="9"/>
        <v>0</v>
      </c>
      <c r="P33" s="52">
        <f t="shared" si="9"/>
        <v>0</v>
      </c>
      <c r="Q33" s="52">
        <f t="shared" si="9"/>
        <v>0</v>
      </c>
      <c r="R33" s="52">
        <f t="shared" si="9"/>
        <v>0</v>
      </c>
      <c r="S33" s="52">
        <f t="shared" si="9"/>
        <v>0</v>
      </c>
      <c r="T33" s="52">
        <f t="shared" si="9"/>
        <v>0</v>
      </c>
      <c r="U33" s="52">
        <f t="shared" si="10"/>
        <v>0</v>
      </c>
    </row>
    <row r="34" spans="1:21" x14ac:dyDescent="0.25">
      <c r="A34" s="49">
        <v>5.6</v>
      </c>
      <c r="B34" s="49" t="s">
        <v>192</v>
      </c>
      <c r="C34" s="51" t="s">
        <v>62</v>
      </c>
      <c r="D34" s="51" t="s">
        <v>57</v>
      </c>
      <c r="E34" s="51">
        <v>1</v>
      </c>
      <c r="F34" s="51" t="s">
        <v>67</v>
      </c>
      <c r="G34" s="52">
        <v>0</v>
      </c>
      <c r="H34" s="52">
        <f t="shared" si="8"/>
        <v>0</v>
      </c>
      <c r="I34" s="52">
        <f t="shared" si="9"/>
        <v>0</v>
      </c>
      <c r="J34" s="52">
        <f t="shared" si="9"/>
        <v>0</v>
      </c>
      <c r="K34" s="52">
        <f t="shared" si="9"/>
        <v>0</v>
      </c>
      <c r="L34" s="52">
        <f t="shared" si="9"/>
        <v>0</v>
      </c>
      <c r="M34" s="52">
        <f t="shared" si="9"/>
        <v>0</v>
      </c>
      <c r="N34" s="52">
        <f t="shared" si="9"/>
        <v>0</v>
      </c>
      <c r="O34" s="52">
        <f t="shared" si="9"/>
        <v>0</v>
      </c>
      <c r="P34" s="52">
        <f t="shared" si="9"/>
        <v>0</v>
      </c>
      <c r="Q34" s="52">
        <f t="shared" si="9"/>
        <v>0</v>
      </c>
      <c r="R34" s="52">
        <f t="shared" si="9"/>
        <v>0</v>
      </c>
      <c r="S34" s="52">
        <f t="shared" si="9"/>
        <v>0</v>
      </c>
      <c r="T34" s="52">
        <f t="shared" si="9"/>
        <v>0</v>
      </c>
      <c r="U34" s="52">
        <f t="shared" si="10"/>
        <v>0</v>
      </c>
    </row>
    <row r="35" spans="1:2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s="59" customFormat="1" x14ac:dyDescent="0.25">
      <c r="A36" s="55">
        <v>6</v>
      </c>
      <c r="B36" s="56" t="s">
        <v>193</v>
      </c>
      <c r="C36" s="57" t="s">
        <v>194</v>
      </c>
      <c r="D36" s="57" t="s">
        <v>141</v>
      </c>
      <c r="E36" s="57">
        <v>600</v>
      </c>
      <c r="F36" s="57" t="s">
        <v>145</v>
      </c>
      <c r="G36" s="58">
        <v>297</v>
      </c>
      <c r="H36" s="58">
        <f>I36+J36+K36+L36+M36+N36+O36</f>
        <v>1069200</v>
      </c>
      <c r="I36" s="58">
        <f>G36*E36</f>
        <v>178200</v>
      </c>
      <c r="J36" s="58">
        <f>G36*E36</f>
        <v>178200</v>
      </c>
      <c r="K36" s="58">
        <f>J36</f>
        <v>178200</v>
      </c>
      <c r="L36" s="58">
        <f>K36</f>
        <v>178200</v>
      </c>
      <c r="M36" s="58">
        <f>L36</f>
        <v>178200</v>
      </c>
      <c r="N36" s="58">
        <f>M36</f>
        <v>178200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</row>
    <row r="37" spans="1:21" x14ac:dyDescent="0.25">
      <c r="B37" s="60"/>
      <c r="C37" s="4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</row>
  </sheetData>
  <mergeCells count="1">
    <mergeCell ref="A1:U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composição custo</vt:lpstr>
      <vt:lpstr>planilha secundária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10</cp:revision>
  <cp:lastPrinted>2022-05-20T11:29:17Z</cp:lastPrinted>
  <dcterms:created xsi:type="dcterms:W3CDTF">2021-01-13T18:01:55Z</dcterms:created>
  <dcterms:modified xsi:type="dcterms:W3CDTF">2022-05-27T15:00:11Z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